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3"/>
  </bookViews>
  <sheets>
    <sheet name="Malla " sheetId="1" r:id="rId1"/>
    <sheet name="Radial" sheetId="2" r:id="rId2"/>
    <sheet name="Concéntrico" sheetId="3" r:id="rId3"/>
    <sheet name="Vigas circulares" sheetId="4" r:id="rId4"/>
  </sheets>
  <definedNames/>
  <calcPr fullCalcOnLoad="1"/>
</workbook>
</file>

<file path=xl/sharedStrings.xml><?xml version="1.0" encoding="utf-8"?>
<sst xmlns="http://schemas.openxmlformats.org/spreadsheetml/2006/main" count="398" uniqueCount="104">
  <si>
    <t>Obra</t>
  </si>
  <si>
    <t>Fecha</t>
  </si>
  <si>
    <t>METRADO DE ACERO</t>
  </si>
  <si>
    <t>Ubicación</t>
  </si>
  <si>
    <t>Propietario</t>
  </si>
  <si>
    <t>Hecho por</t>
  </si>
  <si>
    <t>Revisado por</t>
  </si>
  <si>
    <t>Longitud por</t>
  </si>
  <si>
    <t>LONGITUD POR DIAMETRO DE VARILLA EN ML.</t>
  </si>
  <si>
    <t>Hoja Nº</t>
  </si>
  <si>
    <t>Diámetro</t>
  </si>
  <si>
    <t>Peso en kilogramos por metro lineal</t>
  </si>
  <si>
    <t>Total en kilogramos por diámetro</t>
  </si>
  <si>
    <t>Longitud total por diámetro, en metros lineales</t>
  </si>
  <si>
    <t>Total en kg</t>
  </si>
  <si>
    <t>Diseño de Acero</t>
  </si>
  <si>
    <t>Partida</t>
  </si>
  <si>
    <t>1</t>
  </si>
  <si>
    <t>1/4</t>
  </si>
  <si>
    <t>3/8</t>
  </si>
  <si>
    <t>1/2</t>
  </si>
  <si>
    <t>5/8</t>
  </si>
  <si>
    <t>3/4</t>
  </si>
  <si>
    <t>:</t>
  </si>
  <si>
    <t xml:space="preserve">N° de </t>
  </si>
  <si>
    <t>diseño</t>
  </si>
  <si>
    <t>Descripción del</t>
  </si>
  <si>
    <t xml:space="preserve">  ……………</t>
  </si>
  <si>
    <t>en el elemento estructural</t>
  </si>
  <si>
    <t>del diseño</t>
  </si>
  <si>
    <t>Repeticiones</t>
  </si>
  <si>
    <t>Cantidad de Elementos</t>
  </si>
  <si>
    <t xml:space="preserve">Estructurales </t>
  </si>
  <si>
    <t>Elemento Estructural</t>
  </si>
  <si>
    <t>varilla</t>
  </si>
  <si>
    <t>R</t>
  </si>
  <si>
    <t>a</t>
  </si>
  <si>
    <t>2a =</t>
  </si>
  <si>
    <t xml:space="preserve"> </t>
  </si>
  <si>
    <t>s</t>
  </si>
  <si>
    <t>R =</t>
  </si>
  <si>
    <t>s =</t>
  </si>
  <si>
    <t>a =</t>
  </si>
  <si>
    <t>( R² - ns² )½</t>
  </si>
  <si>
    <t>2 * ( R² - ns² )½</t>
  </si>
  <si>
    <t>s (acum)</t>
  </si>
  <si>
    <t>n</t>
  </si>
  <si>
    <t>XXXXX</t>
  </si>
  <si>
    <t>LOSA MACIZA.- ACERO DE REFUERZO Fy 4200 KG/CM2</t>
  </si>
  <si>
    <t>B2</t>
  </si>
  <si>
    <t>R3</t>
  </si>
  <si>
    <t>R2</t>
  </si>
  <si>
    <t>R1</t>
  </si>
  <si>
    <t>L =</t>
  </si>
  <si>
    <t>R1 =</t>
  </si>
  <si>
    <t>R2 =</t>
  </si>
  <si>
    <t>R3 =</t>
  </si>
  <si>
    <t>=</t>
  </si>
  <si>
    <t>Long. Circunf. =</t>
  </si>
  <si>
    <t>Medidos en R =</t>
  </si>
  <si>
    <t>Separación =</t>
  </si>
  <si>
    <t>N =</t>
  </si>
  <si>
    <t>R3 - R2</t>
  </si>
  <si>
    <t>A) ACERO EN MALLA.-  CARA SUPERIOR</t>
  </si>
  <si>
    <t>A1</t>
  </si>
  <si>
    <t>A3</t>
  </si>
  <si>
    <t>A4</t>
  </si>
  <si>
    <t>A4 = 1 ø 1" @ 0.30</t>
  </si>
  <si>
    <t>A3 = 1 ø 1" @ 0.30</t>
  </si>
  <si>
    <t>A5</t>
  </si>
  <si>
    <t>A5 = 1 ø 1" @ 0.30</t>
  </si>
  <si>
    <t>R prom =</t>
  </si>
  <si>
    <t>Long. Circf. prom=</t>
  </si>
  <si>
    <t>A2</t>
  </si>
  <si>
    <t>C) ACERO RADIAL</t>
  </si>
  <si>
    <t>B) ACERO EN MALLA.-  CARA INFERIOR</t>
  </si>
  <si>
    <t>R3 - R1</t>
  </si>
  <si>
    <t>D) ACERO CONCENTRICO</t>
  </si>
  <si>
    <t>Anillos concéntricos medidos entre radios:</t>
  </si>
  <si>
    <t>Tomar N° barras =</t>
  </si>
  <si>
    <t>N° empalmes =</t>
  </si>
  <si>
    <t>Long. Empalme =</t>
  </si>
  <si>
    <t>Longitud total =</t>
  </si>
  <si>
    <t>Longitud del tramo =</t>
  </si>
  <si>
    <t>Tomar  N =</t>
  </si>
  <si>
    <t>N° barras en circunf.=</t>
  </si>
  <si>
    <t>VIGA.- ACERO DE REFUERZO Fy 4200 KG/CM2</t>
  </si>
  <si>
    <t>A) ACERO PRINCIPAL</t>
  </si>
  <si>
    <t>3 ø 3/4"</t>
  </si>
  <si>
    <t>SECCION DE VIGA</t>
  </si>
  <si>
    <t>Estribos ø 3/8" : @ .20</t>
  </si>
  <si>
    <t>B1</t>
  </si>
  <si>
    <t>(B3)</t>
  </si>
  <si>
    <r>
      <t xml:space="preserve">3 ø 3/4" </t>
    </r>
    <r>
      <rPr>
        <b/>
        <sz val="10"/>
        <rFont val="Arial"/>
        <family val="2"/>
      </rPr>
      <t>(B1)</t>
    </r>
  </si>
  <si>
    <t>Viga comprendida entre los radios:</t>
  </si>
  <si>
    <r>
      <t xml:space="preserve">4 ø 5/8" </t>
    </r>
    <r>
      <rPr>
        <b/>
        <sz val="10"/>
        <rFont val="Arial"/>
        <family val="2"/>
      </rPr>
      <t>(B2)</t>
    </r>
  </si>
  <si>
    <t>4 ø 5/8"</t>
  </si>
  <si>
    <t>B) Acero de estribos</t>
  </si>
  <si>
    <t>B3</t>
  </si>
  <si>
    <t>Longitud estribo =</t>
  </si>
  <si>
    <t>gancho =</t>
  </si>
  <si>
    <t>N° estribos =</t>
  </si>
  <si>
    <t>L varilla s/empalme=</t>
  </si>
  <si>
    <t>Long.empalme =</t>
  </si>
</sst>
</file>

<file path=xl/styles.xml><?xml version="1.0" encoding="utf-8"?>
<styleSheet xmlns="http://schemas.openxmlformats.org/spreadsheetml/2006/main">
  <numFmts count="38">
    <numFmt numFmtId="5" formatCode="&quot;S.&quot;\ #,##0_);\(&quot;S.&quot;\ #,##0\)"/>
    <numFmt numFmtId="6" formatCode="&quot;S.&quot;\ #,##0_);[Red]\(&quot;S.&quot;\ #,##0\)"/>
    <numFmt numFmtId="7" formatCode="&quot;S.&quot;\ #,##0.00_);\(&quot;S.&quot;\ #,##0.00\)"/>
    <numFmt numFmtId="8" formatCode="&quot;S.&quot;\ #,##0.00_);[Red]\(&quot;S.&quot;\ #,##0.00\)"/>
    <numFmt numFmtId="42" formatCode="_(&quot;S.&quot;\ * #,##0_);_(&quot;S.&quot;\ * \(#,##0\);_(&quot;S.&quot;\ * &quot;-&quot;_);_(@_)"/>
    <numFmt numFmtId="41" formatCode="_(* #,##0_);_(* \(#,##0\);_(* &quot;-&quot;_);_(@_)"/>
    <numFmt numFmtId="44" formatCode="_(&quot;S.&quot;\ * #,##0.00_);_(&quot;S.&quot;\ * \(#,##0.00\);_(&quot;S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0.000"/>
    <numFmt numFmtId="184" formatCode="0.000000"/>
    <numFmt numFmtId="185" formatCode="0.00000"/>
    <numFmt numFmtId="186" formatCode="_-* #,##0.000_-;\-* #,##0.000_-;_-* &quot;-&quot;??_-;_-@_-"/>
    <numFmt numFmtId="187" formatCode="_-* #,##0.0000_-;\-* #,##0.0000_-;_-* &quot;-&quot;??_-;_-@_-"/>
    <numFmt numFmtId="188" formatCode="_-* #,##0.0_-;\-* #,##0.0_-;_-* &quot;-&quot;??_-;_-@_-"/>
    <numFmt numFmtId="189" formatCode="_-* #,##0_-;\-* #,##0_-;_-* &quot;-&quot;??_-;_-@_-"/>
    <numFmt numFmtId="190" formatCode="_-* #,##0.00000_-;\-* #,##0.00000_-;_-* &quot;-&quot;??_-;_-@_-"/>
    <numFmt numFmtId="191" formatCode="0.0"/>
    <numFmt numFmtId="192" formatCode="_-* #,##0.0_-;\-* #,##0.0_-;_-* &quot;-&quot;?_-;_-@_-"/>
    <numFmt numFmtId="193" formatCode="_-* #,##0.000_-;\-* #,##0.000_-;_-* &quot;-&quot;???_-;_-@_-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name val="c"/>
      <family val="0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6" xfId="0" applyBorder="1" applyAlignment="1">
      <alignment horizontal="left"/>
    </xf>
    <xf numFmtId="0" fontId="4" fillId="0" borderId="19" xfId="0" applyFont="1" applyBorder="1" applyAlignment="1" quotePrefix="1">
      <alignment horizontal="center"/>
    </xf>
    <xf numFmtId="16" fontId="4" fillId="0" borderId="20" xfId="0" applyNumberFormat="1" applyFont="1" applyBorder="1" applyAlignment="1" quotePrefix="1">
      <alignment horizontal="center"/>
    </xf>
    <xf numFmtId="0" fontId="4" fillId="0" borderId="20" xfId="0" applyFont="1" applyBorder="1" applyAlignment="1" quotePrefix="1">
      <alignment horizontal="center"/>
    </xf>
    <xf numFmtId="0" fontId="0" fillId="0" borderId="12" xfId="0" applyBorder="1" applyAlignment="1" quotePrefix="1">
      <alignment/>
    </xf>
    <xf numFmtId="191" fontId="0" fillId="0" borderId="0" xfId="0" applyNumberFormat="1" applyBorder="1" applyAlignment="1">
      <alignment/>
    </xf>
    <xf numFmtId="0" fontId="0" fillId="0" borderId="12" xfId="0" applyFill="1" applyBorder="1" applyAlignment="1">
      <alignment/>
    </xf>
    <xf numFmtId="16" fontId="4" fillId="0" borderId="12" xfId="0" applyNumberFormat="1" applyFont="1" applyBorder="1" applyAlignment="1" quotePrefix="1">
      <alignment horizontal="center"/>
    </xf>
    <xf numFmtId="0" fontId="4" fillId="0" borderId="12" xfId="0" applyFont="1" applyBorder="1" applyAlignment="1" quotePrefix="1">
      <alignment horizontal="center"/>
    </xf>
    <xf numFmtId="179" fontId="0" fillId="0" borderId="0" xfId="0" applyNumberFormat="1" applyAlignment="1">
      <alignment/>
    </xf>
    <xf numFmtId="0" fontId="4" fillId="0" borderId="11" xfId="0" applyFont="1" applyBorder="1" applyAlignment="1" quotePrefix="1">
      <alignment horizontal="center"/>
    </xf>
    <xf numFmtId="179" fontId="0" fillId="0" borderId="13" xfId="17" applyBorder="1" applyAlignment="1">
      <alignment/>
    </xf>
    <xf numFmtId="179" fontId="0" fillId="0" borderId="12" xfId="17" applyBorder="1" applyAlignment="1">
      <alignment/>
    </xf>
    <xf numFmtId="179" fontId="0" fillId="0" borderId="21" xfId="17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12" xfId="0" applyFont="1" applyBorder="1" applyAlignment="1">
      <alignment/>
    </xf>
    <xf numFmtId="179" fontId="3" fillId="0" borderId="13" xfId="0" applyNumberFormat="1" applyFont="1" applyBorder="1" applyAlignment="1">
      <alignment/>
    </xf>
    <xf numFmtId="179" fontId="0" fillId="0" borderId="12" xfId="17" applyFill="1" applyBorder="1" applyAlignment="1">
      <alignment/>
    </xf>
    <xf numFmtId="179" fontId="0" fillId="0" borderId="5" xfId="17" applyBorder="1" applyAlignment="1">
      <alignment/>
    </xf>
    <xf numFmtId="179" fontId="0" fillId="0" borderId="4" xfId="17" applyBorder="1" applyAlignment="1">
      <alignment/>
    </xf>
    <xf numFmtId="179" fontId="0" fillId="0" borderId="0" xfId="17" applyAlignment="1">
      <alignment/>
    </xf>
    <xf numFmtId="179" fontId="0" fillId="0" borderId="0" xfId="17" applyBorder="1" applyAlignment="1">
      <alignment horizontal="center"/>
    </xf>
    <xf numFmtId="49" fontId="0" fillId="0" borderId="12" xfId="0" applyNumberFormat="1" applyBorder="1" applyAlignment="1">
      <alignment/>
    </xf>
    <xf numFmtId="49" fontId="0" fillId="0" borderId="12" xfId="0" applyNumberFormat="1" applyFill="1" applyBorder="1" applyAlignment="1" quotePrefix="1">
      <alignment/>
    </xf>
    <xf numFmtId="49" fontId="0" fillId="0" borderId="12" xfId="0" applyNumberFormat="1" applyFill="1" applyBorder="1" applyAlignment="1">
      <alignment/>
    </xf>
    <xf numFmtId="49" fontId="0" fillId="0" borderId="12" xfId="0" applyNumberFormat="1" applyBorder="1" applyAlignment="1" quotePrefix="1">
      <alignment/>
    </xf>
    <xf numFmtId="49" fontId="0" fillId="0" borderId="13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8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5" fillId="0" borderId="6" xfId="0" applyFont="1" applyBorder="1" applyAlignment="1">
      <alignment/>
    </xf>
    <xf numFmtId="0" fontId="3" fillId="0" borderId="6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0" fillId="2" borderId="6" xfId="0" applyFill="1" applyBorder="1" applyAlignment="1">
      <alignment horizontal="left"/>
    </xf>
    <xf numFmtId="49" fontId="0" fillId="2" borderId="12" xfId="0" applyNumberFormat="1" applyFill="1" applyBorder="1" applyAlignment="1">
      <alignment/>
    </xf>
    <xf numFmtId="0" fontId="0" fillId="2" borderId="12" xfId="0" applyFill="1" applyBorder="1" applyAlignment="1">
      <alignment/>
    </xf>
    <xf numFmtId="0" fontId="3" fillId="0" borderId="6" xfId="0" applyFont="1" applyFill="1" applyBorder="1" applyAlignment="1">
      <alignment horizontal="left"/>
    </xf>
    <xf numFmtId="0" fontId="0" fillId="0" borderId="6" xfId="0" applyFill="1" applyBorder="1" applyAlignment="1">
      <alignment horizontal="left"/>
    </xf>
    <xf numFmtId="179" fontId="0" fillId="0" borderId="0" xfId="17" applyFill="1" applyBorder="1" applyAlignment="1">
      <alignment horizontal="center"/>
    </xf>
    <xf numFmtId="179" fontId="0" fillId="0" borderId="7" xfId="17" applyBorder="1" applyAlignment="1">
      <alignment horizontal="center"/>
    </xf>
    <xf numFmtId="179" fontId="0" fillId="0" borderId="12" xfId="0" applyNumberFormat="1" applyBorder="1" applyAlignment="1">
      <alignment/>
    </xf>
    <xf numFmtId="49" fontId="0" fillId="0" borderId="17" xfId="0" applyNumberFormat="1" applyBorder="1" applyAlignment="1">
      <alignment/>
    </xf>
    <xf numFmtId="49" fontId="0" fillId="0" borderId="8" xfId="0" applyNumberFormat="1" applyBorder="1" applyAlignment="1">
      <alignment/>
    </xf>
    <xf numFmtId="49" fontId="0" fillId="0" borderId="0" xfId="0" applyNumberFormat="1" applyAlignment="1">
      <alignment/>
    </xf>
    <xf numFmtId="186" fontId="0" fillId="0" borderId="0" xfId="17" applyNumberFormat="1" applyFill="1" applyBorder="1" applyAlignment="1">
      <alignment horizontal="center"/>
    </xf>
    <xf numFmtId="0" fontId="3" fillId="2" borderId="6" xfId="0" applyFont="1" applyFill="1" applyBorder="1" applyAlignment="1">
      <alignment horizontal="left"/>
    </xf>
    <xf numFmtId="179" fontId="0" fillId="0" borderId="0" xfId="17" applyNumberForma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2" borderId="6" xfId="0" applyFont="1" applyFill="1" applyBorder="1" applyAlignment="1">
      <alignment horizontal="left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6" xfId="0" applyFont="1" applyFill="1" applyBorder="1" applyAlignment="1">
      <alignment horizontal="left"/>
    </xf>
    <xf numFmtId="0" fontId="3" fillId="2" borderId="0" xfId="0" applyFont="1" applyFill="1" applyBorder="1" applyAlignment="1">
      <alignment/>
    </xf>
    <xf numFmtId="0" fontId="6" fillId="0" borderId="6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179" fontId="0" fillId="0" borderId="0" xfId="17" applyFont="1" applyBorder="1" applyAlignment="1">
      <alignment horizontal="left"/>
    </xf>
    <xf numFmtId="179" fontId="0" fillId="0" borderId="0" xfId="17" applyBorder="1" applyAlignment="1">
      <alignment horizontal="left"/>
    </xf>
    <xf numFmtId="179" fontId="0" fillId="0" borderId="0" xfId="17" applyBorder="1" applyAlignment="1">
      <alignment horizontal="center"/>
    </xf>
    <xf numFmtId="179" fontId="0" fillId="0" borderId="0" xfId="17" applyFont="1" applyBorder="1" applyAlignment="1">
      <alignment horizontal="right"/>
    </xf>
    <xf numFmtId="179" fontId="0" fillId="0" borderId="0" xfId="17" applyBorder="1" applyAlignment="1">
      <alignment horizontal="right"/>
    </xf>
    <xf numFmtId="186" fontId="0" fillId="2" borderId="0" xfId="17" applyNumberFormat="1" applyFill="1" applyBorder="1" applyAlignment="1">
      <alignment horizontal="center"/>
    </xf>
    <xf numFmtId="179" fontId="0" fillId="2" borderId="0" xfId="17" applyFill="1" applyBorder="1" applyAlignment="1">
      <alignment horizontal="center"/>
    </xf>
    <xf numFmtId="179" fontId="0" fillId="0" borderId="0" xfId="17" applyFont="1" applyBorder="1" applyAlignment="1">
      <alignment horizontal="center"/>
    </xf>
    <xf numFmtId="179" fontId="0" fillId="0" borderId="0" xfId="17" applyBorder="1" applyAlignment="1">
      <alignment horizontal="center"/>
    </xf>
    <xf numFmtId="179" fontId="0" fillId="0" borderId="7" xfId="17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19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79" fontId="0" fillId="0" borderId="0" xfId="17" applyFill="1" applyBorder="1" applyAlignment="1">
      <alignment horizontal="center"/>
    </xf>
    <xf numFmtId="179" fontId="0" fillId="0" borderId="0" xfId="17" applyNumberFormat="1" applyFill="1" applyBorder="1" applyAlignment="1">
      <alignment horizontal="center"/>
    </xf>
    <xf numFmtId="179" fontId="0" fillId="0" borderId="7" xfId="17" applyBorder="1" applyAlignment="1">
      <alignment horizontal="center"/>
    </xf>
    <xf numFmtId="0" fontId="0" fillId="0" borderId="6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186" fontId="0" fillId="0" borderId="0" xfId="17" applyNumberFormat="1" applyFill="1" applyBorder="1" applyAlignment="1">
      <alignment horizontal="center"/>
    </xf>
    <xf numFmtId="179" fontId="0" fillId="0" borderId="0" xfId="17" applyFill="1" applyBorder="1" applyAlignment="1">
      <alignment horizontal="center"/>
    </xf>
    <xf numFmtId="179" fontId="0" fillId="0" borderId="0" xfId="17" applyFont="1" applyFill="1" applyBorder="1" applyAlignment="1">
      <alignment horizontal="center"/>
    </xf>
    <xf numFmtId="179" fontId="0" fillId="0" borderId="0" xfId="17" applyFont="1" applyFill="1" applyBorder="1" applyAlignment="1">
      <alignment horizontal="left"/>
    </xf>
    <xf numFmtId="179" fontId="0" fillId="0" borderId="0" xfId="17" applyFill="1" applyBorder="1" applyAlignment="1">
      <alignment horizontal="left"/>
    </xf>
    <xf numFmtId="179" fontId="3" fillId="0" borderId="0" xfId="17" applyFont="1" applyBorder="1" applyAlignment="1">
      <alignment horizontal="center"/>
    </xf>
    <xf numFmtId="179" fontId="3" fillId="0" borderId="7" xfId="17" applyFont="1" applyBorder="1" applyAlignment="1">
      <alignment horizontal="center"/>
    </xf>
    <xf numFmtId="179" fontId="0" fillId="0" borderId="7" xfId="17" applyBorder="1" applyAlignment="1">
      <alignment horizontal="right"/>
    </xf>
    <xf numFmtId="179" fontId="0" fillId="0" borderId="0" xfId="17" applyFont="1" applyBorder="1" applyAlignment="1">
      <alignment horizontal="center"/>
    </xf>
    <xf numFmtId="179" fontId="0" fillId="2" borderId="0" xfId="17" applyFill="1" applyBorder="1" applyAlignment="1">
      <alignment horizontal="center"/>
    </xf>
    <xf numFmtId="179" fontId="0" fillId="2" borderId="0" xfId="17" applyNumberFormat="1" applyFill="1" applyBorder="1" applyAlignment="1">
      <alignment horizontal="center"/>
    </xf>
    <xf numFmtId="179" fontId="0" fillId="0" borderId="0" xfId="17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79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13</xdr:row>
      <xdr:rowOff>28575</xdr:rowOff>
    </xdr:from>
    <xdr:to>
      <xdr:col>8</xdr:col>
      <xdr:colOff>123825</xdr:colOff>
      <xdr:row>19</xdr:row>
      <xdr:rowOff>152400</xdr:rowOff>
    </xdr:to>
    <xdr:sp>
      <xdr:nvSpPr>
        <xdr:cNvPr id="1" name="Oval 1"/>
        <xdr:cNvSpPr>
          <a:spLocks/>
        </xdr:cNvSpPr>
      </xdr:nvSpPr>
      <xdr:spPr>
        <a:xfrm>
          <a:off x="2428875" y="2133600"/>
          <a:ext cx="1104900" cy="10953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104775</xdr:rowOff>
    </xdr:from>
    <xdr:to>
      <xdr:col>8</xdr:col>
      <xdr:colOff>114300</xdr:colOff>
      <xdr:row>16</xdr:row>
      <xdr:rowOff>104775</xdr:rowOff>
    </xdr:to>
    <xdr:sp>
      <xdr:nvSpPr>
        <xdr:cNvPr id="2" name="Line 2"/>
        <xdr:cNvSpPr>
          <a:spLocks/>
        </xdr:cNvSpPr>
      </xdr:nvSpPr>
      <xdr:spPr>
        <a:xfrm>
          <a:off x="2428875" y="2695575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19</xdr:row>
      <xdr:rowOff>0</xdr:rowOff>
    </xdr:from>
    <xdr:to>
      <xdr:col>7</xdr:col>
      <xdr:colOff>219075</xdr:colOff>
      <xdr:row>19</xdr:row>
      <xdr:rowOff>0</xdr:rowOff>
    </xdr:to>
    <xdr:sp>
      <xdr:nvSpPr>
        <xdr:cNvPr id="3" name="Line 3"/>
        <xdr:cNvSpPr>
          <a:spLocks/>
        </xdr:cNvSpPr>
      </xdr:nvSpPr>
      <xdr:spPr>
        <a:xfrm>
          <a:off x="2600325" y="3076575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16</xdr:row>
      <xdr:rowOff>104775</xdr:rowOff>
    </xdr:from>
    <xdr:to>
      <xdr:col>6</xdr:col>
      <xdr:colOff>104775</xdr:colOff>
      <xdr:row>19</xdr:row>
      <xdr:rowOff>9525</xdr:rowOff>
    </xdr:to>
    <xdr:sp>
      <xdr:nvSpPr>
        <xdr:cNvPr id="4" name="Line 7"/>
        <xdr:cNvSpPr>
          <a:spLocks/>
        </xdr:cNvSpPr>
      </xdr:nvSpPr>
      <xdr:spPr>
        <a:xfrm>
          <a:off x="3019425" y="2695575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16</xdr:row>
      <xdr:rowOff>104775</xdr:rowOff>
    </xdr:from>
    <xdr:to>
      <xdr:col>7</xdr:col>
      <xdr:colOff>200025</xdr:colOff>
      <xdr:row>18</xdr:row>
      <xdr:rowOff>152400</xdr:rowOff>
    </xdr:to>
    <xdr:sp>
      <xdr:nvSpPr>
        <xdr:cNvPr id="5" name="Line 10"/>
        <xdr:cNvSpPr>
          <a:spLocks/>
        </xdr:cNvSpPr>
      </xdr:nvSpPr>
      <xdr:spPr>
        <a:xfrm>
          <a:off x="3019425" y="2695575"/>
          <a:ext cx="3429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21</xdr:row>
      <xdr:rowOff>85725</xdr:rowOff>
    </xdr:from>
    <xdr:to>
      <xdr:col>7</xdr:col>
      <xdr:colOff>180975</xdr:colOff>
      <xdr:row>21</xdr:row>
      <xdr:rowOff>85725</xdr:rowOff>
    </xdr:to>
    <xdr:sp>
      <xdr:nvSpPr>
        <xdr:cNvPr id="6" name="Line 11"/>
        <xdr:cNvSpPr>
          <a:spLocks/>
        </xdr:cNvSpPr>
      </xdr:nvSpPr>
      <xdr:spPr>
        <a:xfrm>
          <a:off x="3019425" y="34861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20</xdr:row>
      <xdr:rowOff>76200</xdr:rowOff>
    </xdr:from>
    <xdr:to>
      <xdr:col>6</xdr:col>
      <xdr:colOff>104775</xdr:colOff>
      <xdr:row>21</xdr:row>
      <xdr:rowOff>142875</xdr:rowOff>
    </xdr:to>
    <xdr:sp>
      <xdr:nvSpPr>
        <xdr:cNvPr id="7" name="Line 12"/>
        <xdr:cNvSpPr>
          <a:spLocks/>
        </xdr:cNvSpPr>
      </xdr:nvSpPr>
      <xdr:spPr>
        <a:xfrm>
          <a:off x="3019425" y="33147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20</xdr:row>
      <xdr:rowOff>76200</xdr:rowOff>
    </xdr:from>
    <xdr:to>
      <xdr:col>7</xdr:col>
      <xdr:colOff>180975</xdr:colOff>
      <xdr:row>21</xdr:row>
      <xdr:rowOff>142875</xdr:rowOff>
    </xdr:to>
    <xdr:sp>
      <xdr:nvSpPr>
        <xdr:cNvPr id="8" name="Line 13"/>
        <xdr:cNvSpPr>
          <a:spLocks/>
        </xdr:cNvSpPr>
      </xdr:nvSpPr>
      <xdr:spPr>
        <a:xfrm>
          <a:off x="3343275" y="33147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14</xdr:row>
      <xdr:rowOff>9525</xdr:rowOff>
    </xdr:from>
    <xdr:to>
      <xdr:col>7</xdr:col>
      <xdr:colOff>228600</xdr:colOff>
      <xdr:row>14</xdr:row>
      <xdr:rowOff>9525</xdr:rowOff>
    </xdr:to>
    <xdr:sp>
      <xdr:nvSpPr>
        <xdr:cNvPr id="9" name="Line 18"/>
        <xdr:cNvSpPr>
          <a:spLocks/>
        </xdr:cNvSpPr>
      </xdr:nvSpPr>
      <xdr:spPr>
        <a:xfrm>
          <a:off x="2609850" y="2276475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304800</xdr:colOff>
      <xdr:row>14</xdr:row>
      <xdr:rowOff>9525</xdr:rowOff>
    </xdr:from>
    <xdr:to>
      <xdr:col>2</xdr:col>
      <xdr:colOff>304800</xdr:colOff>
      <xdr:row>19</xdr:row>
      <xdr:rowOff>9525</xdr:rowOff>
    </xdr:to>
    <xdr:sp>
      <xdr:nvSpPr>
        <xdr:cNvPr id="10" name="Line 19"/>
        <xdr:cNvSpPr>
          <a:spLocks/>
        </xdr:cNvSpPr>
      </xdr:nvSpPr>
      <xdr:spPr>
        <a:xfrm>
          <a:off x="2162175" y="227647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238125</xdr:colOff>
      <xdr:row>14</xdr:row>
      <xdr:rowOff>0</xdr:rowOff>
    </xdr:from>
    <xdr:to>
      <xdr:col>4</xdr:col>
      <xdr:colOff>9525</xdr:colOff>
      <xdr:row>14</xdr:row>
      <xdr:rowOff>0</xdr:rowOff>
    </xdr:to>
    <xdr:sp>
      <xdr:nvSpPr>
        <xdr:cNvPr id="11" name="Line 20"/>
        <xdr:cNvSpPr>
          <a:spLocks/>
        </xdr:cNvSpPr>
      </xdr:nvSpPr>
      <xdr:spPr>
        <a:xfrm>
          <a:off x="2095500" y="22669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16</xdr:row>
      <xdr:rowOff>85725</xdr:rowOff>
    </xdr:from>
    <xdr:to>
      <xdr:col>3</xdr:col>
      <xdr:colOff>180975</xdr:colOff>
      <xdr:row>16</xdr:row>
      <xdr:rowOff>85725</xdr:rowOff>
    </xdr:to>
    <xdr:sp>
      <xdr:nvSpPr>
        <xdr:cNvPr id="12" name="Line 21"/>
        <xdr:cNvSpPr>
          <a:spLocks/>
        </xdr:cNvSpPr>
      </xdr:nvSpPr>
      <xdr:spPr>
        <a:xfrm>
          <a:off x="2114550" y="26765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238125</xdr:colOff>
      <xdr:row>18</xdr:row>
      <xdr:rowOff>152400</xdr:rowOff>
    </xdr:from>
    <xdr:to>
      <xdr:col>3</xdr:col>
      <xdr:colOff>238125</xdr:colOff>
      <xdr:row>18</xdr:row>
      <xdr:rowOff>152400</xdr:rowOff>
    </xdr:to>
    <xdr:sp>
      <xdr:nvSpPr>
        <xdr:cNvPr id="13" name="Line 22"/>
        <xdr:cNvSpPr>
          <a:spLocks/>
        </xdr:cNvSpPr>
      </xdr:nvSpPr>
      <xdr:spPr>
        <a:xfrm>
          <a:off x="2095500" y="30670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14</xdr:row>
      <xdr:rowOff>9525</xdr:rowOff>
    </xdr:from>
    <xdr:to>
      <xdr:col>6</xdr:col>
      <xdr:colOff>104775</xdr:colOff>
      <xdr:row>16</xdr:row>
      <xdr:rowOff>104775</xdr:rowOff>
    </xdr:to>
    <xdr:sp>
      <xdr:nvSpPr>
        <xdr:cNvPr id="14" name="Line 25"/>
        <xdr:cNvSpPr>
          <a:spLocks/>
        </xdr:cNvSpPr>
      </xdr:nvSpPr>
      <xdr:spPr>
        <a:xfrm flipV="1">
          <a:off x="3019425" y="227647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14</xdr:row>
      <xdr:rowOff>9525</xdr:rowOff>
    </xdr:from>
    <xdr:to>
      <xdr:col>7</xdr:col>
      <xdr:colOff>190500</xdr:colOff>
      <xdr:row>16</xdr:row>
      <xdr:rowOff>104775</xdr:rowOff>
    </xdr:to>
    <xdr:sp>
      <xdr:nvSpPr>
        <xdr:cNvPr id="15" name="Line 26"/>
        <xdr:cNvSpPr>
          <a:spLocks/>
        </xdr:cNvSpPr>
      </xdr:nvSpPr>
      <xdr:spPr>
        <a:xfrm flipV="1">
          <a:off x="3019425" y="2276475"/>
          <a:ext cx="3333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73</xdr:row>
      <xdr:rowOff>28575</xdr:rowOff>
    </xdr:from>
    <xdr:to>
      <xdr:col>8</xdr:col>
      <xdr:colOff>123825</xdr:colOff>
      <xdr:row>79</xdr:row>
      <xdr:rowOff>152400</xdr:rowOff>
    </xdr:to>
    <xdr:sp>
      <xdr:nvSpPr>
        <xdr:cNvPr id="16" name="Oval 27"/>
        <xdr:cNvSpPr>
          <a:spLocks/>
        </xdr:cNvSpPr>
      </xdr:nvSpPr>
      <xdr:spPr>
        <a:xfrm>
          <a:off x="2428875" y="11934825"/>
          <a:ext cx="1104900" cy="10953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76</xdr:row>
      <xdr:rowOff>104775</xdr:rowOff>
    </xdr:from>
    <xdr:to>
      <xdr:col>8</xdr:col>
      <xdr:colOff>114300</xdr:colOff>
      <xdr:row>76</xdr:row>
      <xdr:rowOff>104775</xdr:rowOff>
    </xdr:to>
    <xdr:sp>
      <xdr:nvSpPr>
        <xdr:cNvPr id="17" name="Line 28"/>
        <xdr:cNvSpPr>
          <a:spLocks/>
        </xdr:cNvSpPr>
      </xdr:nvSpPr>
      <xdr:spPr>
        <a:xfrm>
          <a:off x="2428875" y="1249680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79</xdr:row>
      <xdr:rowOff>0</xdr:rowOff>
    </xdr:from>
    <xdr:to>
      <xdr:col>7</xdr:col>
      <xdr:colOff>219075</xdr:colOff>
      <xdr:row>79</xdr:row>
      <xdr:rowOff>0</xdr:rowOff>
    </xdr:to>
    <xdr:sp>
      <xdr:nvSpPr>
        <xdr:cNvPr id="18" name="Line 29"/>
        <xdr:cNvSpPr>
          <a:spLocks/>
        </xdr:cNvSpPr>
      </xdr:nvSpPr>
      <xdr:spPr>
        <a:xfrm>
          <a:off x="2600325" y="1287780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76</xdr:row>
      <xdr:rowOff>104775</xdr:rowOff>
    </xdr:from>
    <xdr:to>
      <xdr:col>6</xdr:col>
      <xdr:colOff>104775</xdr:colOff>
      <xdr:row>79</xdr:row>
      <xdr:rowOff>9525</xdr:rowOff>
    </xdr:to>
    <xdr:sp>
      <xdr:nvSpPr>
        <xdr:cNvPr id="19" name="Line 30"/>
        <xdr:cNvSpPr>
          <a:spLocks/>
        </xdr:cNvSpPr>
      </xdr:nvSpPr>
      <xdr:spPr>
        <a:xfrm>
          <a:off x="3019425" y="1249680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76</xdr:row>
      <xdr:rowOff>104775</xdr:rowOff>
    </xdr:from>
    <xdr:to>
      <xdr:col>7</xdr:col>
      <xdr:colOff>200025</xdr:colOff>
      <xdr:row>78</xdr:row>
      <xdr:rowOff>152400</xdr:rowOff>
    </xdr:to>
    <xdr:sp>
      <xdr:nvSpPr>
        <xdr:cNvPr id="20" name="Line 31"/>
        <xdr:cNvSpPr>
          <a:spLocks/>
        </xdr:cNvSpPr>
      </xdr:nvSpPr>
      <xdr:spPr>
        <a:xfrm>
          <a:off x="3019425" y="12496800"/>
          <a:ext cx="3429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81</xdr:row>
      <xdr:rowOff>85725</xdr:rowOff>
    </xdr:from>
    <xdr:to>
      <xdr:col>7</xdr:col>
      <xdr:colOff>180975</xdr:colOff>
      <xdr:row>81</xdr:row>
      <xdr:rowOff>85725</xdr:rowOff>
    </xdr:to>
    <xdr:sp>
      <xdr:nvSpPr>
        <xdr:cNvPr id="21" name="Line 32"/>
        <xdr:cNvSpPr>
          <a:spLocks/>
        </xdr:cNvSpPr>
      </xdr:nvSpPr>
      <xdr:spPr>
        <a:xfrm>
          <a:off x="3019425" y="132873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80</xdr:row>
      <xdr:rowOff>76200</xdr:rowOff>
    </xdr:from>
    <xdr:to>
      <xdr:col>6</xdr:col>
      <xdr:colOff>104775</xdr:colOff>
      <xdr:row>81</xdr:row>
      <xdr:rowOff>142875</xdr:rowOff>
    </xdr:to>
    <xdr:sp>
      <xdr:nvSpPr>
        <xdr:cNvPr id="22" name="Line 33"/>
        <xdr:cNvSpPr>
          <a:spLocks/>
        </xdr:cNvSpPr>
      </xdr:nvSpPr>
      <xdr:spPr>
        <a:xfrm>
          <a:off x="3019425" y="131159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80</xdr:row>
      <xdr:rowOff>76200</xdr:rowOff>
    </xdr:from>
    <xdr:to>
      <xdr:col>7</xdr:col>
      <xdr:colOff>180975</xdr:colOff>
      <xdr:row>81</xdr:row>
      <xdr:rowOff>142875</xdr:rowOff>
    </xdr:to>
    <xdr:sp>
      <xdr:nvSpPr>
        <xdr:cNvPr id="23" name="Line 34"/>
        <xdr:cNvSpPr>
          <a:spLocks/>
        </xdr:cNvSpPr>
      </xdr:nvSpPr>
      <xdr:spPr>
        <a:xfrm>
          <a:off x="3343275" y="131159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74</xdr:row>
      <xdr:rowOff>9525</xdr:rowOff>
    </xdr:from>
    <xdr:to>
      <xdr:col>7</xdr:col>
      <xdr:colOff>228600</xdr:colOff>
      <xdr:row>74</xdr:row>
      <xdr:rowOff>9525</xdr:rowOff>
    </xdr:to>
    <xdr:sp>
      <xdr:nvSpPr>
        <xdr:cNvPr id="24" name="Line 35"/>
        <xdr:cNvSpPr>
          <a:spLocks/>
        </xdr:cNvSpPr>
      </xdr:nvSpPr>
      <xdr:spPr>
        <a:xfrm>
          <a:off x="2609850" y="1207770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304800</xdr:colOff>
      <xdr:row>74</xdr:row>
      <xdr:rowOff>9525</xdr:rowOff>
    </xdr:from>
    <xdr:to>
      <xdr:col>2</xdr:col>
      <xdr:colOff>304800</xdr:colOff>
      <xdr:row>79</xdr:row>
      <xdr:rowOff>9525</xdr:rowOff>
    </xdr:to>
    <xdr:sp>
      <xdr:nvSpPr>
        <xdr:cNvPr id="25" name="Line 36"/>
        <xdr:cNvSpPr>
          <a:spLocks/>
        </xdr:cNvSpPr>
      </xdr:nvSpPr>
      <xdr:spPr>
        <a:xfrm>
          <a:off x="2162175" y="1207770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238125</xdr:colOff>
      <xdr:row>74</xdr:row>
      <xdr:rowOff>0</xdr:rowOff>
    </xdr:from>
    <xdr:to>
      <xdr:col>4</xdr:col>
      <xdr:colOff>9525</xdr:colOff>
      <xdr:row>74</xdr:row>
      <xdr:rowOff>0</xdr:rowOff>
    </xdr:to>
    <xdr:sp>
      <xdr:nvSpPr>
        <xdr:cNvPr id="26" name="Line 37"/>
        <xdr:cNvSpPr>
          <a:spLocks/>
        </xdr:cNvSpPr>
      </xdr:nvSpPr>
      <xdr:spPr>
        <a:xfrm>
          <a:off x="2095500" y="120681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76</xdr:row>
      <xdr:rowOff>85725</xdr:rowOff>
    </xdr:from>
    <xdr:to>
      <xdr:col>3</xdr:col>
      <xdr:colOff>180975</xdr:colOff>
      <xdr:row>76</xdr:row>
      <xdr:rowOff>85725</xdr:rowOff>
    </xdr:to>
    <xdr:sp>
      <xdr:nvSpPr>
        <xdr:cNvPr id="27" name="Line 38"/>
        <xdr:cNvSpPr>
          <a:spLocks/>
        </xdr:cNvSpPr>
      </xdr:nvSpPr>
      <xdr:spPr>
        <a:xfrm>
          <a:off x="2114550" y="124777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238125</xdr:colOff>
      <xdr:row>78</xdr:row>
      <xdr:rowOff>152400</xdr:rowOff>
    </xdr:from>
    <xdr:to>
      <xdr:col>3</xdr:col>
      <xdr:colOff>238125</xdr:colOff>
      <xdr:row>78</xdr:row>
      <xdr:rowOff>152400</xdr:rowOff>
    </xdr:to>
    <xdr:sp>
      <xdr:nvSpPr>
        <xdr:cNvPr id="28" name="Line 39"/>
        <xdr:cNvSpPr>
          <a:spLocks/>
        </xdr:cNvSpPr>
      </xdr:nvSpPr>
      <xdr:spPr>
        <a:xfrm>
          <a:off x="2095500" y="128682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74</xdr:row>
      <xdr:rowOff>9525</xdr:rowOff>
    </xdr:from>
    <xdr:to>
      <xdr:col>6</xdr:col>
      <xdr:colOff>104775</xdr:colOff>
      <xdr:row>76</xdr:row>
      <xdr:rowOff>104775</xdr:rowOff>
    </xdr:to>
    <xdr:sp>
      <xdr:nvSpPr>
        <xdr:cNvPr id="29" name="Line 40"/>
        <xdr:cNvSpPr>
          <a:spLocks/>
        </xdr:cNvSpPr>
      </xdr:nvSpPr>
      <xdr:spPr>
        <a:xfrm flipV="1">
          <a:off x="3019425" y="1207770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74</xdr:row>
      <xdr:rowOff>9525</xdr:rowOff>
    </xdr:from>
    <xdr:to>
      <xdr:col>7</xdr:col>
      <xdr:colOff>190500</xdr:colOff>
      <xdr:row>76</xdr:row>
      <xdr:rowOff>104775</xdr:rowOff>
    </xdr:to>
    <xdr:sp>
      <xdr:nvSpPr>
        <xdr:cNvPr id="30" name="Line 41"/>
        <xdr:cNvSpPr>
          <a:spLocks/>
        </xdr:cNvSpPr>
      </xdr:nvSpPr>
      <xdr:spPr>
        <a:xfrm flipV="1">
          <a:off x="3019425" y="12077700"/>
          <a:ext cx="3333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13</xdr:row>
      <xdr:rowOff>38100</xdr:rowOff>
    </xdr:from>
    <xdr:to>
      <xdr:col>9</xdr:col>
      <xdr:colOff>190500</xdr:colOff>
      <xdr:row>23</xdr:row>
      <xdr:rowOff>133350</xdr:rowOff>
    </xdr:to>
    <xdr:sp>
      <xdr:nvSpPr>
        <xdr:cNvPr id="1" name="Oval 1"/>
        <xdr:cNvSpPr>
          <a:spLocks/>
        </xdr:cNvSpPr>
      </xdr:nvSpPr>
      <xdr:spPr>
        <a:xfrm>
          <a:off x="2124075" y="2143125"/>
          <a:ext cx="1724025" cy="1714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14</xdr:row>
      <xdr:rowOff>76200</xdr:rowOff>
    </xdr:from>
    <xdr:to>
      <xdr:col>8</xdr:col>
      <xdr:colOff>219075</xdr:colOff>
      <xdr:row>22</xdr:row>
      <xdr:rowOff>66675</xdr:rowOff>
    </xdr:to>
    <xdr:sp>
      <xdr:nvSpPr>
        <xdr:cNvPr id="2" name="Oval 18"/>
        <xdr:cNvSpPr>
          <a:spLocks/>
        </xdr:cNvSpPr>
      </xdr:nvSpPr>
      <xdr:spPr>
        <a:xfrm>
          <a:off x="2333625" y="2343150"/>
          <a:ext cx="1295400" cy="1285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16</xdr:row>
      <xdr:rowOff>66675</xdr:rowOff>
    </xdr:from>
    <xdr:to>
      <xdr:col>7</xdr:col>
      <xdr:colOff>142875</xdr:colOff>
      <xdr:row>20</xdr:row>
      <xdr:rowOff>66675</xdr:rowOff>
    </xdr:to>
    <xdr:sp>
      <xdr:nvSpPr>
        <xdr:cNvPr id="3" name="Oval 19"/>
        <xdr:cNvSpPr>
          <a:spLocks/>
        </xdr:cNvSpPr>
      </xdr:nvSpPr>
      <xdr:spPr>
        <a:xfrm>
          <a:off x="2657475" y="2657475"/>
          <a:ext cx="647700" cy="6477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18</xdr:row>
      <xdr:rowOff>85725</xdr:rowOff>
    </xdr:from>
    <xdr:to>
      <xdr:col>10</xdr:col>
      <xdr:colOff>114300</xdr:colOff>
      <xdr:row>18</xdr:row>
      <xdr:rowOff>85725</xdr:rowOff>
    </xdr:to>
    <xdr:sp>
      <xdr:nvSpPr>
        <xdr:cNvPr id="4" name="Line 20"/>
        <xdr:cNvSpPr>
          <a:spLocks/>
        </xdr:cNvSpPr>
      </xdr:nvSpPr>
      <xdr:spPr>
        <a:xfrm>
          <a:off x="1971675" y="3000375"/>
          <a:ext cx="204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12</xdr:row>
      <xdr:rowOff>66675</xdr:rowOff>
    </xdr:from>
    <xdr:to>
      <xdr:col>6</xdr:col>
      <xdr:colOff>76200</xdr:colOff>
      <xdr:row>24</xdr:row>
      <xdr:rowOff>152400</xdr:rowOff>
    </xdr:to>
    <xdr:sp>
      <xdr:nvSpPr>
        <xdr:cNvPr id="5" name="Line 21"/>
        <xdr:cNvSpPr>
          <a:spLocks/>
        </xdr:cNvSpPr>
      </xdr:nvSpPr>
      <xdr:spPr>
        <a:xfrm>
          <a:off x="2990850" y="2009775"/>
          <a:ext cx="0" cy="2028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16</xdr:row>
      <xdr:rowOff>66675</xdr:rowOff>
    </xdr:from>
    <xdr:to>
      <xdr:col>9</xdr:col>
      <xdr:colOff>142875</xdr:colOff>
      <xdr:row>17</xdr:row>
      <xdr:rowOff>0</xdr:rowOff>
    </xdr:to>
    <xdr:sp>
      <xdr:nvSpPr>
        <xdr:cNvPr id="6" name="Line 23"/>
        <xdr:cNvSpPr>
          <a:spLocks/>
        </xdr:cNvSpPr>
      </xdr:nvSpPr>
      <xdr:spPr>
        <a:xfrm flipV="1">
          <a:off x="3571875" y="2657475"/>
          <a:ext cx="2286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14</xdr:row>
      <xdr:rowOff>85725</xdr:rowOff>
    </xdr:from>
    <xdr:to>
      <xdr:col>8</xdr:col>
      <xdr:colOff>142875</xdr:colOff>
      <xdr:row>17</xdr:row>
      <xdr:rowOff>0</xdr:rowOff>
    </xdr:to>
    <xdr:sp>
      <xdr:nvSpPr>
        <xdr:cNvPr id="7" name="Line 24"/>
        <xdr:cNvSpPr>
          <a:spLocks/>
        </xdr:cNvSpPr>
      </xdr:nvSpPr>
      <xdr:spPr>
        <a:xfrm flipV="1">
          <a:off x="3200400" y="2352675"/>
          <a:ext cx="3524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17</xdr:row>
      <xdr:rowOff>104775</xdr:rowOff>
    </xdr:from>
    <xdr:to>
      <xdr:col>7</xdr:col>
      <xdr:colOff>104775</xdr:colOff>
      <xdr:row>18</xdr:row>
      <xdr:rowOff>85725</xdr:rowOff>
    </xdr:to>
    <xdr:sp>
      <xdr:nvSpPr>
        <xdr:cNvPr id="8" name="Line 27"/>
        <xdr:cNvSpPr>
          <a:spLocks/>
        </xdr:cNvSpPr>
      </xdr:nvSpPr>
      <xdr:spPr>
        <a:xfrm flipV="1">
          <a:off x="2981325" y="2857500"/>
          <a:ext cx="2857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18</xdr:row>
      <xdr:rowOff>85725</xdr:rowOff>
    </xdr:from>
    <xdr:to>
      <xdr:col>8</xdr:col>
      <xdr:colOff>142875</xdr:colOff>
      <xdr:row>20</xdr:row>
      <xdr:rowOff>28575</xdr:rowOff>
    </xdr:to>
    <xdr:sp>
      <xdr:nvSpPr>
        <xdr:cNvPr id="9" name="Line 28"/>
        <xdr:cNvSpPr>
          <a:spLocks/>
        </xdr:cNvSpPr>
      </xdr:nvSpPr>
      <xdr:spPr>
        <a:xfrm>
          <a:off x="2990850" y="3000375"/>
          <a:ext cx="5619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18</xdr:row>
      <xdr:rowOff>85725</xdr:rowOff>
    </xdr:from>
    <xdr:to>
      <xdr:col>8</xdr:col>
      <xdr:colOff>28575</xdr:colOff>
      <xdr:row>23</xdr:row>
      <xdr:rowOff>9525</xdr:rowOff>
    </xdr:to>
    <xdr:sp>
      <xdr:nvSpPr>
        <xdr:cNvPr id="10" name="Line 29"/>
        <xdr:cNvSpPr>
          <a:spLocks/>
        </xdr:cNvSpPr>
      </xdr:nvSpPr>
      <xdr:spPr>
        <a:xfrm>
          <a:off x="2990850" y="3000375"/>
          <a:ext cx="447675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13</xdr:row>
      <xdr:rowOff>38100</xdr:rowOff>
    </xdr:from>
    <xdr:to>
      <xdr:col>9</xdr:col>
      <xdr:colOff>190500</xdr:colOff>
      <xdr:row>23</xdr:row>
      <xdr:rowOff>133350</xdr:rowOff>
    </xdr:to>
    <xdr:sp>
      <xdr:nvSpPr>
        <xdr:cNvPr id="1" name="Oval 1"/>
        <xdr:cNvSpPr>
          <a:spLocks/>
        </xdr:cNvSpPr>
      </xdr:nvSpPr>
      <xdr:spPr>
        <a:xfrm>
          <a:off x="2124075" y="2143125"/>
          <a:ext cx="1724025" cy="1714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16</xdr:row>
      <xdr:rowOff>66675</xdr:rowOff>
    </xdr:from>
    <xdr:to>
      <xdr:col>7</xdr:col>
      <xdr:colOff>142875</xdr:colOff>
      <xdr:row>20</xdr:row>
      <xdr:rowOff>66675</xdr:rowOff>
    </xdr:to>
    <xdr:sp>
      <xdr:nvSpPr>
        <xdr:cNvPr id="2" name="Oval 3"/>
        <xdr:cNvSpPr>
          <a:spLocks/>
        </xdr:cNvSpPr>
      </xdr:nvSpPr>
      <xdr:spPr>
        <a:xfrm>
          <a:off x="2657475" y="2657475"/>
          <a:ext cx="647700" cy="6477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18</xdr:row>
      <xdr:rowOff>85725</xdr:rowOff>
    </xdr:from>
    <xdr:to>
      <xdr:col>10</xdr:col>
      <xdr:colOff>114300</xdr:colOff>
      <xdr:row>18</xdr:row>
      <xdr:rowOff>85725</xdr:rowOff>
    </xdr:to>
    <xdr:sp>
      <xdr:nvSpPr>
        <xdr:cNvPr id="3" name="Line 4"/>
        <xdr:cNvSpPr>
          <a:spLocks/>
        </xdr:cNvSpPr>
      </xdr:nvSpPr>
      <xdr:spPr>
        <a:xfrm>
          <a:off x="1971675" y="3000375"/>
          <a:ext cx="204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12</xdr:row>
      <xdr:rowOff>66675</xdr:rowOff>
    </xdr:from>
    <xdr:to>
      <xdr:col>6</xdr:col>
      <xdr:colOff>76200</xdr:colOff>
      <xdr:row>24</xdr:row>
      <xdr:rowOff>152400</xdr:rowOff>
    </xdr:to>
    <xdr:sp>
      <xdr:nvSpPr>
        <xdr:cNvPr id="4" name="Line 5"/>
        <xdr:cNvSpPr>
          <a:spLocks/>
        </xdr:cNvSpPr>
      </xdr:nvSpPr>
      <xdr:spPr>
        <a:xfrm>
          <a:off x="2990850" y="2009775"/>
          <a:ext cx="0" cy="2028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17</xdr:row>
      <xdr:rowOff>104775</xdr:rowOff>
    </xdr:from>
    <xdr:to>
      <xdr:col>7</xdr:col>
      <xdr:colOff>104775</xdr:colOff>
      <xdr:row>18</xdr:row>
      <xdr:rowOff>85725</xdr:rowOff>
    </xdr:to>
    <xdr:sp>
      <xdr:nvSpPr>
        <xdr:cNvPr id="5" name="Line 8"/>
        <xdr:cNvSpPr>
          <a:spLocks/>
        </xdr:cNvSpPr>
      </xdr:nvSpPr>
      <xdr:spPr>
        <a:xfrm flipV="1">
          <a:off x="2981325" y="2857500"/>
          <a:ext cx="2857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18</xdr:row>
      <xdr:rowOff>85725</xdr:rowOff>
    </xdr:from>
    <xdr:to>
      <xdr:col>8</xdr:col>
      <xdr:colOff>28575</xdr:colOff>
      <xdr:row>23</xdr:row>
      <xdr:rowOff>9525</xdr:rowOff>
    </xdr:to>
    <xdr:sp>
      <xdr:nvSpPr>
        <xdr:cNvPr id="6" name="Line 10"/>
        <xdr:cNvSpPr>
          <a:spLocks/>
        </xdr:cNvSpPr>
      </xdr:nvSpPr>
      <xdr:spPr>
        <a:xfrm>
          <a:off x="2990850" y="3000375"/>
          <a:ext cx="447675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12</xdr:row>
      <xdr:rowOff>38100</xdr:rowOff>
    </xdr:from>
    <xdr:to>
      <xdr:col>9</xdr:col>
      <xdr:colOff>190500</xdr:colOff>
      <xdr:row>22</xdr:row>
      <xdr:rowOff>133350</xdr:rowOff>
    </xdr:to>
    <xdr:sp>
      <xdr:nvSpPr>
        <xdr:cNvPr id="1" name="Oval 1"/>
        <xdr:cNvSpPr>
          <a:spLocks/>
        </xdr:cNvSpPr>
      </xdr:nvSpPr>
      <xdr:spPr>
        <a:xfrm>
          <a:off x="2124075" y="1981200"/>
          <a:ext cx="1724025" cy="1714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13</xdr:row>
      <xdr:rowOff>0</xdr:rowOff>
    </xdr:from>
    <xdr:to>
      <xdr:col>9</xdr:col>
      <xdr:colOff>57150</xdr:colOff>
      <xdr:row>22</xdr:row>
      <xdr:rowOff>0</xdr:rowOff>
    </xdr:to>
    <xdr:sp>
      <xdr:nvSpPr>
        <xdr:cNvPr id="2" name="Oval 2"/>
        <xdr:cNvSpPr>
          <a:spLocks/>
        </xdr:cNvSpPr>
      </xdr:nvSpPr>
      <xdr:spPr>
        <a:xfrm>
          <a:off x="2257425" y="2105025"/>
          <a:ext cx="1457325" cy="14573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17</xdr:row>
      <xdr:rowOff>85725</xdr:rowOff>
    </xdr:from>
    <xdr:to>
      <xdr:col>10</xdr:col>
      <xdr:colOff>114300</xdr:colOff>
      <xdr:row>17</xdr:row>
      <xdr:rowOff>85725</xdr:rowOff>
    </xdr:to>
    <xdr:sp>
      <xdr:nvSpPr>
        <xdr:cNvPr id="3" name="Line 3"/>
        <xdr:cNvSpPr>
          <a:spLocks/>
        </xdr:cNvSpPr>
      </xdr:nvSpPr>
      <xdr:spPr>
        <a:xfrm>
          <a:off x="1971675" y="2838450"/>
          <a:ext cx="204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12</xdr:row>
      <xdr:rowOff>0</xdr:rowOff>
    </xdr:from>
    <xdr:to>
      <xdr:col>6</xdr:col>
      <xdr:colOff>76200</xdr:colOff>
      <xdr:row>24</xdr:row>
      <xdr:rowOff>0</xdr:rowOff>
    </xdr:to>
    <xdr:sp>
      <xdr:nvSpPr>
        <xdr:cNvPr id="4" name="Line 4"/>
        <xdr:cNvSpPr>
          <a:spLocks/>
        </xdr:cNvSpPr>
      </xdr:nvSpPr>
      <xdr:spPr>
        <a:xfrm>
          <a:off x="2990850" y="1943100"/>
          <a:ext cx="0" cy="194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17</xdr:row>
      <xdr:rowOff>85725</xdr:rowOff>
    </xdr:from>
    <xdr:to>
      <xdr:col>8</xdr:col>
      <xdr:colOff>28575</xdr:colOff>
      <xdr:row>22</xdr:row>
      <xdr:rowOff>9525</xdr:rowOff>
    </xdr:to>
    <xdr:sp>
      <xdr:nvSpPr>
        <xdr:cNvPr id="5" name="Line 6"/>
        <xdr:cNvSpPr>
          <a:spLocks/>
        </xdr:cNvSpPr>
      </xdr:nvSpPr>
      <xdr:spPr>
        <a:xfrm>
          <a:off x="2990850" y="2838450"/>
          <a:ext cx="447675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16</xdr:row>
      <xdr:rowOff>28575</xdr:rowOff>
    </xdr:from>
    <xdr:to>
      <xdr:col>1</xdr:col>
      <xdr:colOff>381000</xdr:colOff>
      <xdr:row>19</xdr:row>
      <xdr:rowOff>0</xdr:rowOff>
    </xdr:to>
    <xdr:sp>
      <xdr:nvSpPr>
        <xdr:cNvPr id="6" name="Line 7"/>
        <xdr:cNvSpPr>
          <a:spLocks/>
        </xdr:cNvSpPr>
      </xdr:nvSpPr>
      <xdr:spPr>
        <a:xfrm>
          <a:off x="1047750" y="261937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18</xdr:row>
      <xdr:rowOff>152400</xdr:rowOff>
    </xdr:from>
    <xdr:to>
      <xdr:col>1</xdr:col>
      <xdr:colOff>647700</xdr:colOff>
      <xdr:row>18</xdr:row>
      <xdr:rowOff>152400</xdr:rowOff>
    </xdr:to>
    <xdr:sp>
      <xdr:nvSpPr>
        <xdr:cNvPr id="7" name="Line 8"/>
        <xdr:cNvSpPr>
          <a:spLocks/>
        </xdr:cNvSpPr>
      </xdr:nvSpPr>
      <xdr:spPr>
        <a:xfrm>
          <a:off x="1047750" y="30670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638175</xdr:colOff>
      <xdr:row>16</xdr:row>
      <xdr:rowOff>28575</xdr:rowOff>
    </xdr:from>
    <xdr:to>
      <xdr:col>1</xdr:col>
      <xdr:colOff>638175</xdr:colOff>
      <xdr:row>18</xdr:row>
      <xdr:rowOff>152400</xdr:rowOff>
    </xdr:to>
    <xdr:sp>
      <xdr:nvSpPr>
        <xdr:cNvPr id="8" name="Line 9"/>
        <xdr:cNvSpPr>
          <a:spLocks/>
        </xdr:cNvSpPr>
      </xdr:nvSpPr>
      <xdr:spPr>
        <a:xfrm flipV="1">
          <a:off x="1304925" y="26193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16</xdr:row>
      <xdr:rowOff>28575</xdr:rowOff>
    </xdr:from>
    <xdr:to>
      <xdr:col>1</xdr:col>
      <xdr:colOff>619125</xdr:colOff>
      <xdr:row>16</xdr:row>
      <xdr:rowOff>28575</xdr:rowOff>
    </xdr:to>
    <xdr:sp>
      <xdr:nvSpPr>
        <xdr:cNvPr id="9" name="Line 10"/>
        <xdr:cNvSpPr>
          <a:spLocks/>
        </xdr:cNvSpPr>
      </xdr:nvSpPr>
      <xdr:spPr>
        <a:xfrm>
          <a:off x="1047750" y="26193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16</xdr:row>
      <xdr:rowOff>28575</xdr:rowOff>
    </xdr:from>
    <xdr:to>
      <xdr:col>1</xdr:col>
      <xdr:colOff>561975</xdr:colOff>
      <xdr:row>16</xdr:row>
      <xdr:rowOff>152400</xdr:rowOff>
    </xdr:to>
    <xdr:sp>
      <xdr:nvSpPr>
        <xdr:cNvPr id="10" name="Line 11"/>
        <xdr:cNvSpPr>
          <a:spLocks/>
        </xdr:cNvSpPr>
      </xdr:nvSpPr>
      <xdr:spPr>
        <a:xfrm flipH="1">
          <a:off x="1114425" y="2619375"/>
          <a:ext cx="1143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533400</xdr:colOff>
      <xdr:row>16</xdr:row>
      <xdr:rowOff>114300</xdr:rowOff>
    </xdr:from>
    <xdr:to>
      <xdr:col>1</xdr:col>
      <xdr:colOff>619125</xdr:colOff>
      <xdr:row>17</xdr:row>
      <xdr:rowOff>85725</xdr:rowOff>
    </xdr:to>
    <xdr:sp>
      <xdr:nvSpPr>
        <xdr:cNvPr id="11" name="Line 12"/>
        <xdr:cNvSpPr>
          <a:spLocks/>
        </xdr:cNvSpPr>
      </xdr:nvSpPr>
      <xdr:spPr>
        <a:xfrm flipH="1">
          <a:off x="1200150" y="2705100"/>
          <a:ext cx="857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14</xdr:row>
      <xdr:rowOff>85725</xdr:rowOff>
    </xdr:from>
    <xdr:to>
      <xdr:col>8</xdr:col>
      <xdr:colOff>104775</xdr:colOff>
      <xdr:row>17</xdr:row>
      <xdr:rowOff>85725</xdr:rowOff>
    </xdr:to>
    <xdr:sp>
      <xdr:nvSpPr>
        <xdr:cNvPr id="12" name="Line 13"/>
        <xdr:cNvSpPr>
          <a:spLocks/>
        </xdr:cNvSpPr>
      </xdr:nvSpPr>
      <xdr:spPr>
        <a:xfrm flipV="1">
          <a:off x="2990850" y="2352675"/>
          <a:ext cx="5238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20</xdr:row>
      <xdr:rowOff>85725</xdr:rowOff>
    </xdr:from>
    <xdr:to>
      <xdr:col>1</xdr:col>
      <xdr:colOff>371475</xdr:colOff>
      <xdr:row>22</xdr:row>
      <xdr:rowOff>38100</xdr:rowOff>
    </xdr:to>
    <xdr:sp>
      <xdr:nvSpPr>
        <xdr:cNvPr id="13" name="Line 14"/>
        <xdr:cNvSpPr>
          <a:spLocks/>
        </xdr:cNvSpPr>
      </xdr:nvSpPr>
      <xdr:spPr>
        <a:xfrm>
          <a:off x="1038225" y="33242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20</xdr:row>
      <xdr:rowOff>85725</xdr:rowOff>
    </xdr:from>
    <xdr:to>
      <xdr:col>1</xdr:col>
      <xdr:colOff>619125</xdr:colOff>
      <xdr:row>22</xdr:row>
      <xdr:rowOff>38100</xdr:rowOff>
    </xdr:to>
    <xdr:sp>
      <xdr:nvSpPr>
        <xdr:cNvPr id="14" name="Line 16"/>
        <xdr:cNvSpPr>
          <a:spLocks/>
        </xdr:cNvSpPr>
      </xdr:nvSpPr>
      <xdr:spPr>
        <a:xfrm>
          <a:off x="1285875" y="33242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21</xdr:row>
      <xdr:rowOff>142875</xdr:rowOff>
    </xdr:from>
    <xdr:to>
      <xdr:col>1</xdr:col>
      <xdr:colOff>609600</xdr:colOff>
      <xdr:row>21</xdr:row>
      <xdr:rowOff>142875</xdr:rowOff>
    </xdr:to>
    <xdr:sp>
      <xdr:nvSpPr>
        <xdr:cNvPr id="15" name="Line 17"/>
        <xdr:cNvSpPr>
          <a:spLocks/>
        </xdr:cNvSpPr>
      </xdr:nvSpPr>
      <xdr:spPr>
        <a:xfrm>
          <a:off x="1038225" y="35433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685800</xdr:colOff>
      <xdr:row>16</xdr:row>
      <xdr:rowOff>38100</xdr:rowOff>
    </xdr:from>
    <xdr:to>
      <xdr:col>1</xdr:col>
      <xdr:colOff>828675</xdr:colOff>
      <xdr:row>16</xdr:row>
      <xdr:rowOff>38100</xdr:rowOff>
    </xdr:to>
    <xdr:sp>
      <xdr:nvSpPr>
        <xdr:cNvPr id="16" name="Line 18"/>
        <xdr:cNvSpPr>
          <a:spLocks/>
        </xdr:cNvSpPr>
      </xdr:nvSpPr>
      <xdr:spPr>
        <a:xfrm>
          <a:off x="1352550" y="26289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685800</xdr:colOff>
      <xdr:row>18</xdr:row>
      <xdr:rowOff>152400</xdr:rowOff>
    </xdr:from>
    <xdr:to>
      <xdr:col>1</xdr:col>
      <xdr:colOff>809625</xdr:colOff>
      <xdr:row>18</xdr:row>
      <xdr:rowOff>152400</xdr:rowOff>
    </xdr:to>
    <xdr:sp>
      <xdr:nvSpPr>
        <xdr:cNvPr id="17" name="Line 19"/>
        <xdr:cNvSpPr>
          <a:spLocks/>
        </xdr:cNvSpPr>
      </xdr:nvSpPr>
      <xdr:spPr>
        <a:xfrm>
          <a:off x="1352550" y="30670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762000</xdr:colOff>
      <xdr:row>16</xdr:row>
      <xdr:rowOff>47625</xdr:rowOff>
    </xdr:from>
    <xdr:to>
      <xdr:col>1</xdr:col>
      <xdr:colOff>762000</xdr:colOff>
      <xdr:row>18</xdr:row>
      <xdr:rowOff>152400</xdr:rowOff>
    </xdr:to>
    <xdr:sp>
      <xdr:nvSpPr>
        <xdr:cNvPr id="18" name="Line 20"/>
        <xdr:cNvSpPr>
          <a:spLocks/>
        </xdr:cNvSpPr>
      </xdr:nvSpPr>
      <xdr:spPr>
        <a:xfrm>
          <a:off x="1428750" y="263842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3"/>
  <sheetViews>
    <sheetView showGridLines="0" zoomScale="75" zoomScaleNormal="75" workbookViewId="0" topLeftCell="A1">
      <selection activeCell="R14" sqref="R14"/>
    </sheetView>
  </sheetViews>
  <sheetFormatPr defaultColWidth="11.421875" defaultRowHeight="12.75"/>
  <cols>
    <col min="1" max="1" width="10.00390625" style="0" customWidth="1"/>
    <col min="2" max="2" width="17.8515625" style="0" customWidth="1"/>
    <col min="3" max="3" width="4.7109375" style="0" customWidth="1"/>
    <col min="4" max="10" width="3.7109375" style="0" customWidth="1"/>
    <col min="11" max="11" width="3.00390625" style="0" customWidth="1"/>
    <col min="12" max="12" width="8.57421875" style="0" customWidth="1"/>
    <col min="13" max="13" width="11.28125" style="0" customWidth="1"/>
    <col min="14" max="14" width="11.57421875" style="0" customWidth="1"/>
    <col min="15" max="15" width="20.00390625" style="0" customWidth="1"/>
    <col min="16" max="21" width="10.7109375" style="0" customWidth="1"/>
  </cols>
  <sheetData>
    <row r="1" spans="1:22" ht="12.75">
      <c r="A1" s="86" t="s">
        <v>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8"/>
    </row>
    <row r="3" ht="12.75">
      <c r="V3" s="2" t="s">
        <v>9</v>
      </c>
    </row>
    <row r="4" spans="1:22" ht="12.75">
      <c r="A4" t="s">
        <v>0</v>
      </c>
      <c r="B4" s="5" t="s">
        <v>23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t="s">
        <v>5</v>
      </c>
      <c r="P4" s="5" t="s">
        <v>23</v>
      </c>
      <c r="Q4" s="5"/>
      <c r="R4" s="5"/>
      <c r="S4" s="5"/>
      <c r="T4" s="5"/>
      <c r="V4" s="4"/>
    </row>
    <row r="5" spans="1:22" ht="12.75">
      <c r="A5" t="s">
        <v>3</v>
      </c>
      <c r="B5" s="6" t="s">
        <v>23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t="s">
        <v>6</v>
      </c>
      <c r="P5" s="6" t="s">
        <v>23</v>
      </c>
      <c r="Q5" s="6"/>
      <c r="R5" s="6"/>
      <c r="S5" s="6"/>
      <c r="T5" s="6"/>
      <c r="V5" s="37">
        <v>1</v>
      </c>
    </row>
    <row r="6" spans="1:22" ht="12.75">
      <c r="A6" t="s">
        <v>4</v>
      </c>
      <c r="B6" s="6" t="s">
        <v>23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t="s">
        <v>1</v>
      </c>
      <c r="P6" s="6" t="s">
        <v>23</v>
      </c>
      <c r="Q6" s="6"/>
      <c r="R6" s="6"/>
      <c r="S6" s="6"/>
      <c r="T6" s="6"/>
      <c r="V6" s="3"/>
    </row>
    <row r="8" ht="12.75">
      <c r="M8" s="30"/>
    </row>
    <row r="9" spans="1:21" ht="12.75">
      <c r="A9" s="11" t="s">
        <v>24</v>
      </c>
      <c r="B9" s="12" t="s">
        <v>26</v>
      </c>
      <c r="C9" s="89" t="s">
        <v>15</v>
      </c>
      <c r="D9" s="90"/>
      <c r="E9" s="90"/>
      <c r="F9" s="90"/>
      <c r="G9" s="90"/>
      <c r="H9" s="90"/>
      <c r="I9" s="90"/>
      <c r="J9" s="90"/>
      <c r="K9" s="91"/>
      <c r="L9" s="12" t="s">
        <v>10</v>
      </c>
      <c r="M9" s="13" t="s">
        <v>7</v>
      </c>
      <c r="N9" s="13" t="s">
        <v>30</v>
      </c>
      <c r="O9" s="13" t="s">
        <v>31</v>
      </c>
      <c r="P9" s="83" t="s">
        <v>8</v>
      </c>
      <c r="Q9" s="84"/>
      <c r="R9" s="84"/>
      <c r="S9" s="84"/>
      <c r="T9" s="84"/>
      <c r="U9" s="85"/>
    </row>
    <row r="10" spans="1:21" ht="12.75">
      <c r="A10" s="36" t="s">
        <v>16</v>
      </c>
      <c r="B10" s="35" t="s">
        <v>33</v>
      </c>
      <c r="C10" s="92" t="s">
        <v>28</v>
      </c>
      <c r="D10" s="93"/>
      <c r="E10" s="93"/>
      <c r="F10" s="93"/>
      <c r="G10" s="93"/>
      <c r="H10" s="93"/>
      <c r="I10" s="93"/>
      <c r="J10" s="93"/>
      <c r="K10" s="94"/>
      <c r="L10" s="35" t="s">
        <v>34</v>
      </c>
      <c r="M10" s="35" t="s">
        <v>25</v>
      </c>
      <c r="N10" s="35" t="s">
        <v>29</v>
      </c>
      <c r="O10" s="35" t="s">
        <v>32</v>
      </c>
      <c r="P10" s="23" t="s">
        <v>18</v>
      </c>
      <c r="Q10" s="24" t="s">
        <v>19</v>
      </c>
      <c r="R10" s="24" t="s">
        <v>20</v>
      </c>
      <c r="S10" s="24" t="s">
        <v>21</v>
      </c>
      <c r="T10" s="24" t="s">
        <v>22</v>
      </c>
      <c r="U10" s="22" t="s">
        <v>17</v>
      </c>
    </row>
    <row r="11" spans="1:21" ht="12.75">
      <c r="A11" s="13" t="s">
        <v>47</v>
      </c>
      <c r="B11" s="38" t="s">
        <v>48</v>
      </c>
      <c r="C11" s="7"/>
      <c r="D11" s="1"/>
      <c r="E11" s="1"/>
      <c r="F11" s="1"/>
      <c r="G11" s="1"/>
      <c r="H11" s="1"/>
      <c r="I11" s="1"/>
      <c r="J11" s="1"/>
      <c r="K11" s="8"/>
      <c r="L11" s="14"/>
      <c r="M11" s="14"/>
      <c r="N11" s="14"/>
      <c r="O11" s="14"/>
      <c r="P11" s="28"/>
      <c r="Q11" s="29"/>
      <c r="R11" s="29"/>
      <c r="S11" s="29"/>
      <c r="T11" s="29"/>
      <c r="U11" s="31"/>
    </row>
    <row r="12" spans="1:21" ht="12.75">
      <c r="A12" s="14"/>
      <c r="B12" s="38"/>
      <c r="C12" s="55" t="s">
        <v>63</v>
      </c>
      <c r="D12" s="1"/>
      <c r="E12" s="1"/>
      <c r="F12" s="1"/>
      <c r="G12" s="1"/>
      <c r="H12" s="1"/>
      <c r="I12" s="1"/>
      <c r="J12" s="1"/>
      <c r="K12" s="8"/>
      <c r="L12" s="14"/>
      <c r="M12" s="14"/>
      <c r="N12" s="14"/>
      <c r="O12" s="14"/>
      <c r="P12" s="28"/>
      <c r="Q12" s="29"/>
      <c r="R12" s="29"/>
      <c r="S12" s="29"/>
      <c r="T12" s="29"/>
      <c r="U12" s="29"/>
    </row>
    <row r="13" spans="1:22" ht="12.75">
      <c r="A13" s="25"/>
      <c r="B13" s="14"/>
      <c r="C13" s="56" t="s">
        <v>46</v>
      </c>
      <c r="D13" s="1"/>
      <c r="E13" s="57" t="s">
        <v>64</v>
      </c>
      <c r="F13" s="1"/>
      <c r="G13" s="1"/>
      <c r="H13" s="1"/>
      <c r="I13" s="1"/>
      <c r="J13" s="57" t="s">
        <v>45</v>
      </c>
      <c r="K13" s="8"/>
      <c r="L13" s="45"/>
      <c r="M13" s="14"/>
      <c r="N13" s="14"/>
      <c r="O13" s="14"/>
      <c r="P13" s="33">
        <f aca="true" t="shared" si="0" ref="P13:P47">IF(L13="1/4",(M13*N13*O13),"")</f>
      </c>
      <c r="Q13" s="33">
        <f aca="true" t="shared" si="1" ref="Q13:Q47">IF(L13="3/8",(M13*N13*O13),"")</f>
      </c>
      <c r="R13" s="33">
        <f aca="true" t="shared" si="2" ref="R13:R47">IF(L13="1/2",(M13*N13*O13),"")</f>
      </c>
      <c r="S13" s="33">
        <f aca="true" t="shared" si="3" ref="S13:S47">IF(L13="5/8",(M13*N13*O13),"")</f>
      </c>
      <c r="T13" s="33">
        <f aca="true" t="shared" si="4" ref="T13:T47">IF(L13="3/4",(M13*N13*O13),"")</f>
      </c>
      <c r="U13" s="33">
        <f aca="true" t="shared" si="5" ref="U13:U47">IF(L13="1",(M13*N13*O13),"")</f>
      </c>
      <c r="V13" s="1"/>
    </row>
    <row r="14" spans="1:21" ht="12.75">
      <c r="A14" s="14"/>
      <c r="B14" s="40"/>
      <c r="C14" s="58">
        <v>13</v>
      </c>
      <c r="D14" s="97"/>
      <c r="E14" s="97"/>
      <c r="F14" s="1"/>
      <c r="G14" s="1"/>
      <c r="H14" s="1"/>
      <c r="I14" s="1" t="s">
        <v>35</v>
      </c>
      <c r="J14" s="103">
        <f aca="true" t="shared" si="6" ref="J14:J25">+C14*$E$25</f>
        <v>2.6</v>
      </c>
      <c r="K14" s="104"/>
      <c r="L14" s="59" t="s">
        <v>20</v>
      </c>
      <c r="M14" s="40">
        <f>2*(POWER((($E$24*$E$24)-(C14*C14*$E$25*$E$25)),0.5))</f>
        <v>6.079473661428265</v>
      </c>
      <c r="N14" s="60">
        <v>2</v>
      </c>
      <c r="O14" s="60">
        <v>1</v>
      </c>
      <c r="P14" s="33">
        <f t="shared" si="0"/>
      </c>
      <c r="Q14" s="33">
        <f t="shared" si="1"/>
      </c>
      <c r="R14" s="33">
        <f t="shared" si="2"/>
        <v>12.15894732285653</v>
      </c>
      <c r="S14" s="33">
        <f t="shared" si="3"/>
      </c>
      <c r="T14" s="33">
        <f t="shared" si="4"/>
      </c>
      <c r="U14" s="33">
        <f t="shared" si="5"/>
      </c>
    </row>
    <row r="15" spans="1:21" ht="12.75">
      <c r="A15" s="14"/>
      <c r="B15" s="14"/>
      <c r="C15" s="58">
        <v>12</v>
      </c>
      <c r="D15" s="1"/>
      <c r="E15" s="1"/>
      <c r="F15" s="1"/>
      <c r="G15" s="1"/>
      <c r="H15" s="97"/>
      <c r="I15" s="97"/>
      <c r="J15" s="103">
        <f t="shared" si="6"/>
        <v>2.4000000000000004</v>
      </c>
      <c r="K15" s="104"/>
      <c r="L15" s="59" t="s">
        <v>20</v>
      </c>
      <c r="M15" s="40">
        <f aca="true" t="shared" si="7" ref="M15:M42">2*(POWER((($E$24*$E$24)-(C15*C15*$E$25*$E$25)),0.5))</f>
        <v>6.3999999999999995</v>
      </c>
      <c r="N15" s="60">
        <v>2</v>
      </c>
      <c r="O15" s="60">
        <v>1</v>
      </c>
      <c r="P15" s="33">
        <f t="shared" si="0"/>
      </c>
      <c r="Q15" s="33">
        <f t="shared" si="1"/>
      </c>
      <c r="R15" s="33">
        <f t="shared" si="2"/>
        <v>12.799999999999999</v>
      </c>
      <c r="S15" s="33">
        <f t="shared" si="3"/>
      </c>
      <c r="T15" s="33">
        <f t="shared" si="4"/>
      </c>
      <c r="U15" s="33">
        <f t="shared" si="5"/>
      </c>
    </row>
    <row r="16" spans="1:21" ht="12.75">
      <c r="A16" s="14"/>
      <c r="B16" s="14"/>
      <c r="C16" s="58">
        <v>11</v>
      </c>
      <c r="D16" s="1" t="s">
        <v>39</v>
      </c>
      <c r="E16" s="1"/>
      <c r="F16" s="1"/>
      <c r="G16" s="1"/>
      <c r="H16" s="1"/>
      <c r="I16" s="1"/>
      <c r="J16" s="103">
        <f t="shared" si="6"/>
        <v>2.2</v>
      </c>
      <c r="K16" s="104"/>
      <c r="L16" s="59" t="s">
        <v>20</v>
      </c>
      <c r="M16" s="40">
        <f t="shared" si="7"/>
        <v>6.681317235396026</v>
      </c>
      <c r="N16" s="60">
        <v>2</v>
      </c>
      <c r="O16" s="60">
        <v>1</v>
      </c>
      <c r="P16" s="33">
        <f t="shared" si="0"/>
      </c>
      <c r="Q16" s="33">
        <f t="shared" si="1"/>
      </c>
      <c r="R16" s="33">
        <f t="shared" si="2"/>
        <v>13.362634470792052</v>
      </c>
      <c r="S16" s="33">
        <f t="shared" si="3"/>
      </c>
      <c r="T16" s="33">
        <f t="shared" si="4"/>
      </c>
      <c r="U16" s="33">
        <f t="shared" si="5"/>
      </c>
    </row>
    <row r="17" spans="1:21" ht="12.75">
      <c r="A17" s="14"/>
      <c r="B17" s="14"/>
      <c r="C17" s="58">
        <v>10</v>
      </c>
      <c r="D17" s="1"/>
      <c r="E17" s="1"/>
      <c r="F17" s="1"/>
      <c r="G17" s="1"/>
      <c r="H17" s="1"/>
      <c r="I17" s="1"/>
      <c r="J17" s="103">
        <f t="shared" si="6"/>
        <v>2</v>
      </c>
      <c r="K17" s="104"/>
      <c r="L17" s="59" t="s">
        <v>20</v>
      </c>
      <c r="M17" s="40">
        <f t="shared" si="7"/>
        <v>6.928203230275509</v>
      </c>
      <c r="N17" s="60">
        <v>2</v>
      </c>
      <c r="O17" s="60">
        <v>1</v>
      </c>
      <c r="P17" s="33">
        <f t="shared" si="0"/>
      </c>
      <c r="Q17" s="33">
        <f t="shared" si="1"/>
      </c>
      <c r="R17" s="33">
        <f t="shared" si="2"/>
        <v>13.856406460551018</v>
      </c>
      <c r="S17" s="33">
        <f t="shared" si="3"/>
      </c>
      <c r="T17" s="33">
        <f t="shared" si="4"/>
      </c>
      <c r="U17" s="33">
        <f t="shared" si="5"/>
      </c>
    </row>
    <row r="18" spans="1:21" ht="12.75">
      <c r="A18" s="14"/>
      <c r="B18" s="14"/>
      <c r="C18" s="58">
        <v>9</v>
      </c>
      <c r="D18" s="95" t="s">
        <v>39</v>
      </c>
      <c r="E18" s="96"/>
      <c r="F18" s="1"/>
      <c r="G18" s="1"/>
      <c r="H18" s="1"/>
      <c r="I18" s="1"/>
      <c r="J18" s="103">
        <f t="shared" si="6"/>
        <v>1.8</v>
      </c>
      <c r="K18" s="104"/>
      <c r="L18" s="59" t="s">
        <v>20</v>
      </c>
      <c r="M18" s="40">
        <f t="shared" si="7"/>
        <v>7.1442284397967</v>
      </c>
      <c r="N18" s="60">
        <v>2</v>
      </c>
      <c r="O18" s="60">
        <v>1</v>
      </c>
      <c r="P18" s="33">
        <f t="shared" si="0"/>
      </c>
      <c r="Q18" s="33">
        <f t="shared" si="1"/>
      </c>
      <c r="R18" s="33">
        <f t="shared" si="2"/>
        <v>14.2884568795934</v>
      </c>
      <c r="S18" s="33">
        <f t="shared" si="3"/>
      </c>
      <c r="T18" s="33">
        <f t="shared" si="4"/>
      </c>
      <c r="U18" s="33">
        <f t="shared" si="5"/>
      </c>
    </row>
    <row r="19" spans="1:21" ht="12.75">
      <c r="A19" s="14"/>
      <c r="B19" s="14"/>
      <c r="C19" s="58">
        <v>8</v>
      </c>
      <c r="D19" s="1"/>
      <c r="E19" s="1"/>
      <c r="F19" s="1"/>
      <c r="G19" s="1"/>
      <c r="H19" s="98" t="s">
        <v>35</v>
      </c>
      <c r="I19" s="99"/>
      <c r="J19" s="103">
        <f t="shared" si="6"/>
        <v>1.6</v>
      </c>
      <c r="K19" s="104"/>
      <c r="L19" s="59" t="s">
        <v>20</v>
      </c>
      <c r="M19" s="40">
        <f t="shared" si="7"/>
        <v>7.332121111929344</v>
      </c>
      <c r="N19" s="60">
        <v>2</v>
      </c>
      <c r="O19" s="60">
        <v>1</v>
      </c>
      <c r="P19" s="33">
        <f t="shared" si="0"/>
      </c>
      <c r="Q19" s="33">
        <f t="shared" si="1"/>
      </c>
      <c r="R19" s="33">
        <f t="shared" si="2"/>
        <v>14.664242223858688</v>
      </c>
      <c r="S19" s="33">
        <f t="shared" si="3"/>
      </c>
      <c r="T19" s="33">
        <f t="shared" si="4"/>
      </c>
      <c r="U19" s="33">
        <f t="shared" si="5"/>
      </c>
    </row>
    <row r="20" spans="1:21" ht="12.75">
      <c r="A20" s="14"/>
      <c r="B20" s="14"/>
      <c r="C20" s="58">
        <v>7</v>
      </c>
      <c r="D20" s="1"/>
      <c r="E20" s="1"/>
      <c r="F20" s="1"/>
      <c r="G20" s="1"/>
      <c r="H20" s="1"/>
      <c r="I20" s="1"/>
      <c r="J20" s="103">
        <f t="shared" si="6"/>
        <v>1.4000000000000001</v>
      </c>
      <c r="K20" s="104"/>
      <c r="L20" s="59" t="s">
        <v>20</v>
      </c>
      <c r="M20" s="40">
        <f t="shared" si="7"/>
        <v>7.493997598078078</v>
      </c>
      <c r="N20" s="60">
        <v>2</v>
      </c>
      <c r="O20" s="60">
        <v>1</v>
      </c>
      <c r="P20" s="33">
        <f t="shared" si="0"/>
      </c>
      <c r="Q20" s="33">
        <f t="shared" si="1"/>
      </c>
      <c r="R20" s="33">
        <f t="shared" si="2"/>
        <v>14.987995196156156</v>
      </c>
      <c r="S20" s="33">
        <f t="shared" si="3"/>
      </c>
      <c r="T20" s="33">
        <f t="shared" si="4"/>
      </c>
      <c r="U20" s="33">
        <f t="shared" si="5"/>
      </c>
    </row>
    <row r="21" spans="1:21" ht="12.75">
      <c r="A21" s="14"/>
      <c r="B21" s="14"/>
      <c r="C21" s="58">
        <v>6</v>
      </c>
      <c r="D21" s="1"/>
      <c r="E21" s="1"/>
      <c r="F21" s="1"/>
      <c r="G21" s="1"/>
      <c r="H21" s="1"/>
      <c r="I21" s="1"/>
      <c r="J21" s="103">
        <f t="shared" si="6"/>
        <v>1.2000000000000002</v>
      </c>
      <c r="K21" s="104"/>
      <c r="L21" s="59" t="s">
        <v>20</v>
      </c>
      <c r="M21" s="40">
        <f t="shared" si="7"/>
        <v>7.631513611335565</v>
      </c>
      <c r="N21" s="60">
        <v>2</v>
      </c>
      <c r="O21" s="60">
        <v>1</v>
      </c>
      <c r="P21" s="33">
        <f t="shared" si="0"/>
      </c>
      <c r="Q21" s="33">
        <f t="shared" si="1"/>
      </c>
      <c r="R21" s="33">
        <f t="shared" si="2"/>
        <v>15.26302722267113</v>
      </c>
      <c r="S21" s="33">
        <f t="shared" si="3"/>
      </c>
      <c r="T21" s="33">
        <f t="shared" si="4"/>
      </c>
      <c r="U21" s="33">
        <f t="shared" si="5"/>
      </c>
    </row>
    <row r="22" spans="1:21" ht="12.75">
      <c r="A22" s="14"/>
      <c r="B22" s="14"/>
      <c r="C22" s="58">
        <v>5</v>
      </c>
      <c r="D22" s="97"/>
      <c r="E22" s="97"/>
      <c r="F22" s="1"/>
      <c r="G22" s="1"/>
      <c r="H22" s="1"/>
      <c r="I22" s="1"/>
      <c r="J22" s="103">
        <f t="shared" si="6"/>
        <v>1</v>
      </c>
      <c r="K22" s="104"/>
      <c r="L22" s="59" t="s">
        <v>20</v>
      </c>
      <c r="M22" s="40">
        <f t="shared" si="7"/>
        <v>7.745966692414834</v>
      </c>
      <c r="N22" s="60">
        <v>2</v>
      </c>
      <c r="O22" s="60">
        <v>1</v>
      </c>
      <c r="P22" s="33">
        <f t="shared" si="0"/>
      </c>
      <c r="Q22" s="33">
        <f t="shared" si="1"/>
      </c>
      <c r="R22" s="33">
        <f t="shared" si="2"/>
        <v>15.491933384829668</v>
      </c>
      <c r="S22" s="33">
        <f t="shared" si="3"/>
      </c>
      <c r="T22" s="33">
        <f t="shared" si="4"/>
      </c>
      <c r="U22" s="33">
        <f t="shared" si="5"/>
      </c>
    </row>
    <row r="23" spans="1:21" ht="12.75">
      <c r="A23" s="14"/>
      <c r="B23" s="14"/>
      <c r="C23" s="58">
        <v>4</v>
      </c>
      <c r="D23" s="1"/>
      <c r="E23" s="1"/>
      <c r="F23" s="1"/>
      <c r="G23" s="1"/>
      <c r="H23" s="95" t="s">
        <v>36</v>
      </c>
      <c r="I23" s="96"/>
      <c r="J23" s="103">
        <f t="shared" si="6"/>
        <v>0.8</v>
      </c>
      <c r="K23" s="104"/>
      <c r="L23" s="59" t="s">
        <v>20</v>
      </c>
      <c r="M23" s="40">
        <f t="shared" si="7"/>
        <v>7.83836717690617</v>
      </c>
      <c r="N23" s="60">
        <v>2</v>
      </c>
      <c r="O23" s="60">
        <v>1</v>
      </c>
      <c r="P23" s="33">
        <f t="shared" si="0"/>
      </c>
      <c r="Q23" s="33">
        <f t="shared" si="1"/>
      </c>
      <c r="R23" s="33">
        <f t="shared" si="2"/>
        <v>15.67673435381234</v>
      </c>
      <c r="S23" s="33">
        <f t="shared" si="3"/>
      </c>
      <c r="T23" s="33">
        <f t="shared" si="4"/>
      </c>
      <c r="U23" s="33">
        <f t="shared" si="5"/>
      </c>
    </row>
    <row r="24" spans="1:21" ht="12.75">
      <c r="A24" s="14"/>
      <c r="B24" s="14"/>
      <c r="C24" s="58">
        <v>3</v>
      </c>
      <c r="D24" s="1" t="s">
        <v>40</v>
      </c>
      <c r="E24" s="100">
        <v>4</v>
      </c>
      <c r="F24" s="100"/>
      <c r="G24" s="1"/>
      <c r="H24" s="1"/>
      <c r="I24" s="1"/>
      <c r="J24" s="103">
        <f t="shared" si="6"/>
        <v>0.6000000000000001</v>
      </c>
      <c r="K24" s="104"/>
      <c r="L24" s="59" t="s">
        <v>20</v>
      </c>
      <c r="M24" s="40">
        <f t="shared" si="7"/>
        <v>7.909487973314076</v>
      </c>
      <c r="N24" s="60">
        <v>2</v>
      </c>
      <c r="O24" s="60">
        <v>1</v>
      </c>
      <c r="P24" s="33">
        <f t="shared" si="0"/>
      </c>
      <c r="Q24" s="33">
        <f t="shared" si="1"/>
      </c>
      <c r="R24" s="33">
        <f t="shared" si="2"/>
        <v>15.818975946628152</v>
      </c>
      <c r="S24" s="33">
        <f t="shared" si="3"/>
      </c>
      <c r="T24" s="33">
        <f t="shared" si="4"/>
      </c>
      <c r="U24" s="33">
        <f t="shared" si="5"/>
      </c>
    </row>
    <row r="25" spans="1:21" ht="12.75">
      <c r="A25" s="14"/>
      <c r="B25" s="14"/>
      <c r="C25" s="58">
        <v>2</v>
      </c>
      <c r="D25" s="1" t="s">
        <v>41</v>
      </c>
      <c r="E25" s="101">
        <v>0.2</v>
      </c>
      <c r="F25" s="101"/>
      <c r="G25" s="1"/>
      <c r="H25" s="1"/>
      <c r="I25" s="1"/>
      <c r="J25" s="103">
        <f t="shared" si="6"/>
        <v>0.4</v>
      </c>
      <c r="K25" s="104"/>
      <c r="L25" s="59" t="s">
        <v>20</v>
      </c>
      <c r="M25" s="40">
        <f t="shared" si="7"/>
        <v>7.95989949685296</v>
      </c>
      <c r="N25" s="60">
        <v>2</v>
      </c>
      <c r="O25" s="60">
        <v>1</v>
      </c>
      <c r="P25" s="33">
        <f t="shared" si="0"/>
      </c>
      <c r="Q25" s="33">
        <f t="shared" si="1"/>
      </c>
      <c r="R25" s="33">
        <f t="shared" si="2"/>
        <v>15.91979899370592</v>
      </c>
      <c r="S25" s="33">
        <f t="shared" si="3"/>
      </c>
      <c r="T25" s="33">
        <f t="shared" si="4"/>
      </c>
      <c r="U25" s="33">
        <f t="shared" si="5"/>
      </c>
    </row>
    <row r="26" spans="1:21" ht="12.75">
      <c r="A26" s="14"/>
      <c r="B26" s="14"/>
      <c r="C26" s="58">
        <v>1</v>
      </c>
      <c r="D26" s="1" t="s">
        <v>42</v>
      </c>
      <c r="E26" s="102" t="s">
        <v>43</v>
      </c>
      <c r="F26" s="102"/>
      <c r="G26" s="102"/>
      <c r="H26" s="1"/>
      <c r="I26" s="1"/>
      <c r="J26" s="103">
        <f>+C26*$E$25</f>
        <v>0.2</v>
      </c>
      <c r="K26" s="104"/>
      <c r="L26" s="59" t="s">
        <v>20</v>
      </c>
      <c r="M26" s="40">
        <f t="shared" si="7"/>
        <v>7.989993742175272</v>
      </c>
      <c r="N26" s="60">
        <v>2</v>
      </c>
      <c r="O26" s="60">
        <v>1</v>
      </c>
      <c r="P26" s="33">
        <f t="shared" si="0"/>
      </c>
      <c r="Q26" s="33">
        <f t="shared" si="1"/>
      </c>
      <c r="R26" s="33">
        <f t="shared" si="2"/>
        <v>15.979987484350543</v>
      </c>
      <c r="S26" s="33">
        <f t="shared" si="3"/>
      </c>
      <c r="T26" s="33">
        <f t="shared" si="4"/>
      </c>
      <c r="U26" s="33">
        <f t="shared" si="5"/>
      </c>
    </row>
    <row r="27" spans="1:21" ht="12.75">
      <c r="A27" s="14"/>
      <c r="B27" s="14"/>
      <c r="C27" s="7"/>
      <c r="D27" s="1" t="s">
        <v>37</v>
      </c>
      <c r="E27" s="102" t="s">
        <v>44</v>
      </c>
      <c r="F27" s="102"/>
      <c r="G27" s="102"/>
      <c r="H27" s="1"/>
      <c r="I27" s="1"/>
      <c r="J27" s="103"/>
      <c r="K27" s="104"/>
      <c r="L27" s="48"/>
      <c r="M27" s="33"/>
      <c r="N27" s="14"/>
      <c r="O27" s="14"/>
      <c r="P27" s="33">
        <f t="shared" si="0"/>
      </c>
      <c r="Q27" s="33">
        <f t="shared" si="1"/>
      </c>
      <c r="R27" s="33">
        <f t="shared" si="2"/>
      </c>
      <c r="S27" s="33">
        <f t="shared" si="3"/>
      </c>
      <c r="T27" s="33">
        <f t="shared" si="4"/>
      </c>
      <c r="U27" s="33">
        <f t="shared" si="5"/>
      </c>
    </row>
    <row r="28" spans="1:21" ht="12.75">
      <c r="A28" s="14"/>
      <c r="B28" s="14"/>
      <c r="C28" s="58">
        <v>0</v>
      </c>
      <c r="D28" s="1"/>
      <c r="E28" s="50"/>
      <c r="F28" s="1"/>
      <c r="G28" s="1"/>
      <c r="H28" s="1"/>
      <c r="I28" s="1"/>
      <c r="J28" s="103">
        <f>+C28*$E$25</f>
        <v>0</v>
      </c>
      <c r="K28" s="104"/>
      <c r="L28" s="45" t="s">
        <v>20</v>
      </c>
      <c r="M28" s="40">
        <f t="shared" si="7"/>
        <v>8</v>
      </c>
      <c r="N28" s="14">
        <v>2</v>
      </c>
      <c r="O28" s="27">
        <v>1</v>
      </c>
      <c r="P28" s="33">
        <f t="shared" si="0"/>
      </c>
      <c r="Q28" s="33">
        <f t="shared" si="1"/>
      </c>
      <c r="R28" s="33">
        <f t="shared" si="2"/>
        <v>16</v>
      </c>
      <c r="S28" s="33">
        <f t="shared" si="3"/>
      </c>
      <c r="T28" s="33">
        <f t="shared" si="4"/>
      </c>
      <c r="U28" s="33">
        <f t="shared" si="5"/>
      </c>
    </row>
    <row r="29" spans="1:21" ht="12.75">
      <c r="A29" s="14"/>
      <c r="B29" s="14"/>
      <c r="C29" s="7"/>
      <c r="D29" s="1"/>
      <c r="E29" s="50"/>
      <c r="F29" s="1"/>
      <c r="G29" s="1"/>
      <c r="H29" s="1"/>
      <c r="I29" s="1"/>
      <c r="J29" s="103"/>
      <c r="K29" s="104"/>
      <c r="L29" s="48"/>
      <c r="M29" s="33"/>
      <c r="N29" s="14"/>
      <c r="O29" s="14"/>
      <c r="P29" s="33">
        <f t="shared" si="0"/>
      </c>
      <c r="Q29" s="33">
        <f t="shared" si="1"/>
      </c>
      <c r="R29" s="33">
        <f t="shared" si="2"/>
      </c>
      <c r="S29" s="33">
        <f t="shared" si="3"/>
      </c>
      <c r="T29" s="33">
        <f t="shared" si="4"/>
      </c>
      <c r="U29" s="33">
        <f t="shared" si="5"/>
      </c>
    </row>
    <row r="30" spans="1:21" ht="12.75">
      <c r="A30" s="14"/>
      <c r="B30" s="14"/>
      <c r="C30" s="58">
        <v>1</v>
      </c>
      <c r="D30" s="1"/>
      <c r="E30" s="50"/>
      <c r="F30" s="1"/>
      <c r="G30" s="1"/>
      <c r="H30" s="1"/>
      <c r="I30" s="1"/>
      <c r="J30" s="103">
        <f aca="true" t="shared" si="8" ref="J30:J42">+C30*$E$25</f>
        <v>0.2</v>
      </c>
      <c r="K30" s="104"/>
      <c r="L30" s="59" t="s">
        <v>20</v>
      </c>
      <c r="M30" s="40">
        <f t="shared" si="7"/>
        <v>7.989993742175272</v>
      </c>
      <c r="N30" s="60">
        <v>2</v>
      </c>
      <c r="O30" s="60">
        <v>1</v>
      </c>
      <c r="P30" s="33">
        <f t="shared" si="0"/>
      </c>
      <c r="Q30" s="33">
        <f t="shared" si="1"/>
      </c>
      <c r="R30" s="33">
        <f t="shared" si="2"/>
        <v>15.979987484350543</v>
      </c>
      <c r="S30" s="33">
        <f t="shared" si="3"/>
      </c>
      <c r="T30" s="33">
        <f t="shared" si="4"/>
      </c>
      <c r="U30" s="33">
        <f t="shared" si="5"/>
      </c>
    </row>
    <row r="31" spans="1:21" ht="12.75">
      <c r="A31" s="14"/>
      <c r="B31" s="14"/>
      <c r="C31" s="58">
        <v>2</v>
      </c>
      <c r="D31" s="1"/>
      <c r="E31" s="50"/>
      <c r="F31" s="1"/>
      <c r="G31" s="1"/>
      <c r="H31" s="1"/>
      <c r="I31" s="1"/>
      <c r="J31" s="103">
        <f t="shared" si="8"/>
        <v>0.4</v>
      </c>
      <c r="K31" s="104"/>
      <c r="L31" s="59" t="s">
        <v>20</v>
      </c>
      <c r="M31" s="40">
        <f t="shared" si="7"/>
        <v>7.95989949685296</v>
      </c>
      <c r="N31" s="60">
        <v>2</v>
      </c>
      <c r="O31" s="60">
        <v>1</v>
      </c>
      <c r="P31" s="33">
        <f t="shared" si="0"/>
      </c>
      <c r="Q31" s="33">
        <f t="shared" si="1"/>
      </c>
      <c r="R31" s="33">
        <f t="shared" si="2"/>
        <v>15.91979899370592</v>
      </c>
      <c r="S31" s="33">
        <f t="shared" si="3"/>
      </c>
      <c r="T31" s="33">
        <f t="shared" si="4"/>
      </c>
      <c r="U31" s="33">
        <f t="shared" si="5"/>
      </c>
    </row>
    <row r="32" spans="1:21" ht="12.75">
      <c r="A32" s="25"/>
      <c r="B32" s="14"/>
      <c r="C32" s="58">
        <v>3</v>
      </c>
      <c r="D32" s="1"/>
      <c r="E32" s="50"/>
      <c r="F32" s="1"/>
      <c r="G32" s="1"/>
      <c r="H32" s="1"/>
      <c r="I32" s="1"/>
      <c r="J32" s="103">
        <f t="shared" si="8"/>
        <v>0.6000000000000001</v>
      </c>
      <c r="K32" s="104"/>
      <c r="L32" s="59" t="s">
        <v>20</v>
      </c>
      <c r="M32" s="40">
        <f t="shared" si="7"/>
        <v>7.909487973314076</v>
      </c>
      <c r="N32" s="60">
        <v>2</v>
      </c>
      <c r="O32" s="60">
        <v>1</v>
      </c>
      <c r="P32" s="33">
        <f t="shared" si="0"/>
      </c>
      <c r="Q32" s="33">
        <f t="shared" si="1"/>
      </c>
      <c r="R32" s="33">
        <f t="shared" si="2"/>
        <v>15.818975946628152</v>
      </c>
      <c r="S32" s="33">
        <f t="shared" si="3"/>
      </c>
      <c r="T32" s="33">
        <f t="shared" si="4"/>
      </c>
      <c r="U32" s="33">
        <f t="shared" si="5"/>
      </c>
    </row>
    <row r="33" spans="1:21" ht="12.75">
      <c r="A33" s="14"/>
      <c r="B33" s="14"/>
      <c r="C33" s="58">
        <v>4</v>
      </c>
      <c r="D33" s="1"/>
      <c r="E33" s="50"/>
      <c r="F33" s="1"/>
      <c r="G33" s="1"/>
      <c r="H33" s="1"/>
      <c r="I33" s="1"/>
      <c r="J33" s="103">
        <f t="shared" si="8"/>
        <v>0.8</v>
      </c>
      <c r="K33" s="104"/>
      <c r="L33" s="59" t="s">
        <v>20</v>
      </c>
      <c r="M33" s="40">
        <f t="shared" si="7"/>
        <v>7.83836717690617</v>
      </c>
      <c r="N33" s="60">
        <v>2</v>
      </c>
      <c r="O33" s="60">
        <v>1</v>
      </c>
      <c r="P33" s="33">
        <f t="shared" si="0"/>
      </c>
      <c r="Q33" s="33">
        <f t="shared" si="1"/>
      </c>
      <c r="R33" s="33">
        <f t="shared" si="2"/>
        <v>15.67673435381234</v>
      </c>
      <c r="S33" s="33">
        <f t="shared" si="3"/>
      </c>
      <c r="T33" s="33">
        <f t="shared" si="4"/>
      </c>
      <c r="U33" s="33">
        <f t="shared" si="5"/>
      </c>
    </row>
    <row r="34" spans="1:21" ht="12.75">
      <c r="A34" s="14"/>
      <c r="B34" s="14"/>
      <c r="C34" s="58">
        <v>5</v>
      </c>
      <c r="D34" s="1"/>
      <c r="E34" s="50"/>
      <c r="F34" s="1"/>
      <c r="G34" s="1"/>
      <c r="H34" s="1"/>
      <c r="I34" s="1"/>
      <c r="J34" s="103">
        <f t="shared" si="8"/>
        <v>1</v>
      </c>
      <c r="K34" s="104"/>
      <c r="L34" s="59" t="s">
        <v>20</v>
      </c>
      <c r="M34" s="40">
        <f t="shared" si="7"/>
        <v>7.745966692414834</v>
      </c>
      <c r="N34" s="60">
        <v>2</v>
      </c>
      <c r="O34" s="60">
        <v>1</v>
      </c>
      <c r="P34" s="33">
        <f t="shared" si="0"/>
      </c>
      <c r="Q34" s="33">
        <f t="shared" si="1"/>
      </c>
      <c r="R34" s="33">
        <f t="shared" si="2"/>
        <v>15.491933384829668</v>
      </c>
      <c r="S34" s="33">
        <f t="shared" si="3"/>
      </c>
      <c r="T34" s="33">
        <f t="shared" si="4"/>
      </c>
      <c r="U34" s="33">
        <f t="shared" si="5"/>
      </c>
    </row>
    <row r="35" spans="1:21" ht="12.75">
      <c r="A35" s="14"/>
      <c r="B35" s="14"/>
      <c r="C35" s="58">
        <v>6</v>
      </c>
      <c r="D35" s="1"/>
      <c r="E35" s="50"/>
      <c r="F35" s="1"/>
      <c r="G35" s="1"/>
      <c r="H35" s="1"/>
      <c r="I35" s="1"/>
      <c r="J35" s="103">
        <f t="shared" si="8"/>
        <v>1.2000000000000002</v>
      </c>
      <c r="K35" s="104"/>
      <c r="L35" s="59" t="s">
        <v>20</v>
      </c>
      <c r="M35" s="40">
        <f t="shared" si="7"/>
        <v>7.631513611335565</v>
      </c>
      <c r="N35" s="60">
        <v>2</v>
      </c>
      <c r="O35" s="60">
        <v>1</v>
      </c>
      <c r="P35" s="33">
        <f t="shared" si="0"/>
      </c>
      <c r="Q35" s="33">
        <f t="shared" si="1"/>
      </c>
      <c r="R35" s="33">
        <f t="shared" si="2"/>
        <v>15.26302722267113</v>
      </c>
      <c r="S35" s="33">
        <f t="shared" si="3"/>
      </c>
      <c r="T35" s="33">
        <f t="shared" si="4"/>
      </c>
      <c r="U35" s="33">
        <f t="shared" si="5"/>
      </c>
    </row>
    <row r="36" spans="1:21" ht="12.75">
      <c r="A36" s="14"/>
      <c r="B36" s="14"/>
      <c r="C36" s="58">
        <v>7</v>
      </c>
      <c r="D36" s="1"/>
      <c r="E36" s="50"/>
      <c r="F36" s="1"/>
      <c r="G36" s="1"/>
      <c r="H36" s="1"/>
      <c r="I36" s="1"/>
      <c r="J36" s="103">
        <f t="shared" si="8"/>
        <v>1.4000000000000001</v>
      </c>
      <c r="K36" s="104"/>
      <c r="L36" s="59" t="s">
        <v>20</v>
      </c>
      <c r="M36" s="40">
        <f t="shared" si="7"/>
        <v>7.493997598078078</v>
      </c>
      <c r="N36" s="60">
        <v>2</v>
      </c>
      <c r="O36" s="60">
        <v>1</v>
      </c>
      <c r="P36" s="33">
        <f t="shared" si="0"/>
      </c>
      <c r="Q36" s="33">
        <f t="shared" si="1"/>
      </c>
      <c r="R36" s="33">
        <f t="shared" si="2"/>
        <v>14.987995196156156</v>
      </c>
      <c r="S36" s="33">
        <f t="shared" si="3"/>
      </c>
      <c r="T36" s="33">
        <f t="shared" si="4"/>
      </c>
      <c r="U36" s="33">
        <f t="shared" si="5"/>
      </c>
    </row>
    <row r="37" spans="1:21" ht="12.75">
      <c r="A37" s="14"/>
      <c r="B37" s="14"/>
      <c r="C37" s="58">
        <v>8</v>
      </c>
      <c r="D37" s="1"/>
      <c r="E37" s="1" t="s">
        <v>38</v>
      </c>
      <c r="F37" s="26"/>
      <c r="G37" s="1"/>
      <c r="H37" s="1"/>
      <c r="I37" s="1"/>
      <c r="J37" s="103">
        <f t="shared" si="8"/>
        <v>1.6</v>
      </c>
      <c r="K37" s="104"/>
      <c r="L37" s="59" t="s">
        <v>20</v>
      </c>
      <c r="M37" s="40">
        <f t="shared" si="7"/>
        <v>7.332121111929344</v>
      </c>
      <c r="N37" s="60">
        <v>2</v>
      </c>
      <c r="O37" s="60">
        <v>1</v>
      </c>
      <c r="P37" s="33">
        <f t="shared" si="0"/>
      </c>
      <c r="Q37" s="33">
        <f t="shared" si="1"/>
      </c>
      <c r="R37" s="33">
        <f t="shared" si="2"/>
        <v>14.664242223858688</v>
      </c>
      <c r="S37" s="33">
        <f t="shared" si="3"/>
      </c>
      <c r="T37" s="33">
        <f t="shared" si="4"/>
      </c>
      <c r="U37" s="33">
        <f t="shared" si="5"/>
      </c>
    </row>
    <row r="38" spans="1:21" ht="12.75">
      <c r="A38" s="14"/>
      <c r="B38" s="14"/>
      <c r="C38" s="58">
        <v>9</v>
      </c>
      <c r="D38" s="1"/>
      <c r="E38" s="1"/>
      <c r="F38" s="1"/>
      <c r="G38" s="1"/>
      <c r="H38" s="1"/>
      <c r="I38" s="1"/>
      <c r="J38" s="103">
        <f t="shared" si="8"/>
        <v>1.8</v>
      </c>
      <c r="K38" s="104"/>
      <c r="L38" s="59" t="s">
        <v>20</v>
      </c>
      <c r="M38" s="40">
        <f t="shared" si="7"/>
        <v>7.1442284397967</v>
      </c>
      <c r="N38" s="60">
        <v>2</v>
      </c>
      <c r="O38" s="60">
        <v>1</v>
      </c>
      <c r="P38" s="33">
        <f t="shared" si="0"/>
      </c>
      <c r="Q38" s="33">
        <f t="shared" si="1"/>
      </c>
      <c r="R38" s="33">
        <f t="shared" si="2"/>
        <v>14.2884568795934</v>
      </c>
      <c r="S38" s="33">
        <f t="shared" si="3"/>
      </c>
      <c r="T38" s="33">
        <f t="shared" si="4"/>
      </c>
      <c r="U38" s="33">
        <f t="shared" si="5"/>
      </c>
    </row>
    <row r="39" spans="1:21" ht="12.75">
      <c r="A39" s="14"/>
      <c r="B39" s="14"/>
      <c r="C39" s="58">
        <v>10</v>
      </c>
      <c r="D39" s="1"/>
      <c r="E39" s="1"/>
      <c r="F39" s="1"/>
      <c r="G39" s="1"/>
      <c r="H39" s="1"/>
      <c r="I39" s="1"/>
      <c r="J39" s="103">
        <f t="shared" si="8"/>
        <v>2</v>
      </c>
      <c r="K39" s="104"/>
      <c r="L39" s="59" t="s">
        <v>20</v>
      </c>
      <c r="M39" s="40">
        <f t="shared" si="7"/>
        <v>6.928203230275509</v>
      </c>
      <c r="N39" s="60">
        <v>2</v>
      </c>
      <c r="O39" s="60">
        <v>1</v>
      </c>
      <c r="P39" s="33">
        <f t="shared" si="0"/>
      </c>
      <c r="Q39" s="33">
        <f t="shared" si="1"/>
      </c>
      <c r="R39" s="33">
        <f t="shared" si="2"/>
        <v>13.856406460551018</v>
      </c>
      <c r="S39" s="33">
        <f t="shared" si="3"/>
      </c>
      <c r="T39" s="33">
        <f t="shared" si="4"/>
      </c>
      <c r="U39" s="33">
        <f t="shared" si="5"/>
      </c>
    </row>
    <row r="40" spans="1:21" ht="12.75">
      <c r="A40" s="14"/>
      <c r="B40" s="14"/>
      <c r="C40" s="58">
        <v>11</v>
      </c>
      <c r="D40" s="1"/>
      <c r="E40" s="1"/>
      <c r="F40" s="1"/>
      <c r="G40" s="1"/>
      <c r="H40" s="1"/>
      <c r="I40" s="1"/>
      <c r="J40" s="103">
        <f t="shared" si="8"/>
        <v>2.2</v>
      </c>
      <c r="K40" s="104"/>
      <c r="L40" s="59" t="s">
        <v>20</v>
      </c>
      <c r="M40" s="40">
        <f t="shared" si="7"/>
        <v>6.681317235396026</v>
      </c>
      <c r="N40" s="60">
        <v>2</v>
      </c>
      <c r="O40" s="60">
        <v>1</v>
      </c>
      <c r="P40" s="33">
        <f t="shared" si="0"/>
      </c>
      <c r="Q40" s="33">
        <f t="shared" si="1"/>
      </c>
      <c r="R40" s="33">
        <f t="shared" si="2"/>
        <v>13.362634470792052</v>
      </c>
      <c r="S40" s="33">
        <f t="shared" si="3"/>
      </c>
      <c r="T40" s="33">
        <f t="shared" si="4"/>
      </c>
      <c r="U40" s="33">
        <f t="shared" si="5"/>
      </c>
    </row>
    <row r="41" spans="1:21" ht="12.75">
      <c r="A41" s="14"/>
      <c r="B41" s="14"/>
      <c r="C41" s="58">
        <v>12</v>
      </c>
      <c r="D41" s="1"/>
      <c r="E41" s="1"/>
      <c r="F41" s="1"/>
      <c r="G41" s="1"/>
      <c r="H41" s="1"/>
      <c r="I41" s="1"/>
      <c r="J41" s="103">
        <f t="shared" si="8"/>
        <v>2.4000000000000004</v>
      </c>
      <c r="K41" s="104"/>
      <c r="L41" s="59" t="s">
        <v>20</v>
      </c>
      <c r="M41" s="40">
        <f t="shared" si="7"/>
        <v>6.3999999999999995</v>
      </c>
      <c r="N41" s="60">
        <v>2</v>
      </c>
      <c r="O41" s="60">
        <v>1</v>
      </c>
      <c r="P41" s="33">
        <f t="shared" si="0"/>
      </c>
      <c r="Q41" s="33">
        <f t="shared" si="1"/>
      </c>
      <c r="R41" s="33">
        <f t="shared" si="2"/>
        <v>12.799999999999999</v>
      </c>
      <c r="S41" s="33">
        <f t="shared" si="3"/>
      </c>
      <c r="T41" s="33">
        <f t="shared" si="4"/>
      </c>
      <c r="U41" s="33">
        <f t="shared" si="5"/>
      </c>
    </row>
    <row r="42" spans="1:21" ht="12.75">
      <c r="A42" s="14"/>
      <c r="B42" s="14"/>
      <c r="C42" s="58">
        <v>13</v>
      </c>
      <c r="D42" s="1"/>
      <c r="E42" s="1"/>
      <c r="F42" s="1"/>
      <c r="G42" s="1"/>
      <c r="H42" s="1"/>
      <c r="I42" s="1"/>
      <c r="J42" s="103">
        <f t="shared" si="8"/>
        <v>2.6</v>
      </c>
      <c r="K42" s="104"/>
      <c r="L42" s="59" t="s">
        <v>20</v>
      </c>
      <c r="M42" s="40">
        <f t="shared" si="7"/>
        <v>6.079473661428265</v>
      </c>
      <c r="N42" s="60">
        <v>2</v>
      </c>
      <c r="O42" s="60">
        <v>1</v>
      </c>
      <c r="P42" s="33">
        <f t="shared" si="0"/>
      </c>
      <c r="Q42" s="33">
        <f t="shared" si="1"/>
      </c>
      <c r="R42" s="33">
        <f t="shared" si="2"/>
        <v>12.15894732285653</v>
      </c>
      <c r="S42" s="33">
        <f t="shared" si="3"/>
      </c>
      <c r="T42" s="33">
        <f t="shared" si="4"/>
      </c>
      <c r="U42" s="33">
        <f t="shared" si="5"/>
      </c>
    </row>
    <row r="43" spans="1:21" ht="12.75">
      <c r="A43" s="14"/>
      <c r="B43" s="14"/>
      <c r="C43" s="21"/>
      <c r="D43" s="1"/>
      <c r="E43" s="1"/>
      <c r="F43" s="1"/>
      <c r="G43" s="1"/>
      <c r="H43" s="1"/>
      <c r="I43" s="1"/>
      <c r="J43" s="105"/>
      <c r="K43" s="106"/>
      <c r="L43" s="47"/>
      <c r="M43" s="40"/>
      <c r="N43" s="27"/>
      <c r="O43" s="27"/>
      <c r="P43" s="33">
        <f t="shared" si="0"/>
      </c>
      <c r="Q43" s="33">
        <f t="shared" si="1"/>
      </c>
      <c r="R43" s="33">
        <f t="shared" si="2"/>
      </c>
      <c r="S43" s="33">
        <f t="shared" si="3"/>
      </c>
      <c r="T43" s="33">
        <f t="shared" si="4"/>
      </c>
      <c r="U43" s="33">
        <f t="shared" si="5"/>
      </c>
    </row>
    <row r="44" spans="1:21" ht="12.75">
      <c r="A44" s="14"/>
      <c r="B44" s="14"/>
      <c r="C44" s="21"/>
      <c r="D44" s="1"/>
      <c r="E44" s="1"/>
      <c r="F44" s="1"/>
      <c r="G44" s="1"/>
      <c r="H44" s="1"/>
      <c r="I44" s="1"/>
      <c r="J44" s="105"/>
      <c r="K44" s="106"/>
      <c r="L44" s="45"/>
      <c r="M44" s="33"/>
      <c r="N44" s="14"/>
      <c r="O44" s="14"/>
      <c r="P44" s="33">
        <f t="shared" si="0"/>
      </c>
      <c r="Q44" s="33">
        <f t="shared" si="1"/>
      </c>
      <c r="R44" s="33">
        <f t="shared" si="2"/>
      </c>
      <c r="S44" s="33">
        <f t="shared" si="3"/>
      </c>
      <c r="T44" s="33">
        <f t="shared" si="4"/>
      </c>
      <c r="U44" s="33">
        <f t="shared" si="5"/>
      </c>
    </row>
    <row r="45" spans="1:21" ht="12.75">
      <c r="A45" s="14"/>
      <c r="B45" s="14"/>
      <c r="C45" s="21"/>
      <c r="D45" s="1"/>
      <c r="E45" s="1"/>
      <c r="F45" s="1"/>
      <c r="G45" s="1"/>
      <c r="H45" s="1"/>
      <c r="I45" s="1"/>
      <c r="J45" s="1"/>
      <c r="K45" s="8"/>
      <c r="L45" s="45"/>
      <c r="M45" s="33"/>
      <c r="N45" s="14"/>
      <c r="O45" s="14"/>
      <c r="P45" s="33">
        <f t="shared" si="0"/>
      </c>
      <c r="Q45" s="33">
        <f t="shared" si="1"/>
      </c>
      <c r="R45" s="33">
        <f t="shared" si="2"/>
      </c>
      <c r="S45" s="33">
        <f t="shared" si="3"/>
      </c>
      <c r="T45" s="33">
        <f t="shared" si="4"/>
      </c>
      <c r="U45" s="33">
        <f t="shared" si="5"/>
      </c>
    </row>
    <row r="46" spans="1:21" ht="12.75">
      <c r="A46" s="14"/>
      <c r="B46" s="14"/>
      <c r="C46" s="21"/>
      <c r="D46" s="1"/>
      <c r="E46" s="1"/>
      <c r="F46" s="1"/>
      <c r="G46" s="1"/>
      <c r="H46" s="1"/>
      <c r="I46" s="1"/>
      <c r="J46" s="1"/>
      <c r="K46" s="8"/>
      <c r="L46" s="48"/>
      <c r="M46" s="33"/>
      <c r="N46" s="14"/>
      <c r="O46" s="14"/>
      <c r="P46" s="33">
        <f t="shared" si="0"/>
      </c>
      <c r="Q46" s="33">
        <f t="shared" si="1"/>
      </c>
      <c r="R46" s="33">
        <f t="shared" si="2"/>
      </c>
      <c r="S46" s="33">
        <f t="shared" si="3"/>
      </c>
      <c r="T46" s="33">
        <f t="shared" si="4"/>
      </c>
      <c r="U46" s="33">
        <f t="shared" si="5"/>
      </c>
    </row>
    <row r="47" spans="1:21" ht="12.75">
      <c r="A47" s="14"/>
      <c r="B47" s="14"/>
      <c r="C47" s="21"/>
      <c r="D47" s="1"/>
      <c r="E47" s="1"/>
      <c r="F47" s="1"/>
      <c r="G47" s="1"/>
      <c r="H47" s="1"/>
      <c r="I47" s="1"/>
      <c r="J47" s="1"/>
      <c r="K47" s="8"/>
      <c r="L47" s="45"/>
      <c r="M47" s="33"/>
      <c r="N47" s="14"/>
      <c r="O47" s="14"/>
      <c r="P47" s="33">
        <f t="shared" si="0"/>
      </c>
      <c r="Q47" s="33">
        <f t="shared" si="1"/>
      </c>
      <c r="R47" s="33">
        <f t="shared" si="2"/>
      </c>
      <c r="S47" s="33">
        <f t="shared" si="3"/>
      </c>
      <c r="T47" s="33">
        <f t="shared" si="4"/>
      </c>
      <c r="U47" s="33">
        <f t="shared" si="5"/>
      </c>
    </row>
    <row r="48" spans="1:21" ht="12.75">
      <c r="A48" s="14"/>
      <c r="B48" s="14"/>
      <c r="C48" s="21"/>
      <c r="D48" s="1"/>
      <c r="E48" s="1"/>
      <c r="F48" s="1"/>
      <c r="G48" s="1"/>
      <c r="H48" s="1"/>
      <c r="I48" s="1"/>
      <c r="J48" s="1"/>
      <c r="K48" s="8"/>
      <c r="L48" s="48"/>
      <c r="M48" s="33"/>
      <c r="N48" s="14"/>
      <c r="O48" s="14"/>
      <c r="P48" s="33">
        <f>IF(L48="1/4",(M48*N48*O48),"")</f>
      </c>
      <c r="Q48" s="33">
        <f>IF(L48="3/8",(M48*N48*O48),"")</f>
      </c>
      <c r="R48" s="33">
        <f>IF(L48="1/2",(M48*N48*O48),"")</f>
      </c>
      <c r="S48" s="33">
        <f>IF(L48="5/8",(M48*N48*O48),"")</f>
      </c>
      <c r="T48" s="33">
        <f>IF(L48="3/4",(M48*N48*O48),"")</f>
      </c>
      <c r="U48" s="33">
        <f>IF(L48="1",(M48*N48*O48),"")</f>
      </c>
    </row>
    <row r="49" spans="1:21" ht="12.75">
      <c r="A49" s="14"/>
      <c r="B49" s="14"/>
      <c r="C49" s="21"/>
      <c r="D49" s="1"/>
      <c r="E49" s="1"/>
      <c r="F49" s="1"/>
      <c r="G49" s="1"/>
      <c r="H49" s="1"/>
      <c r="I49" s="1"/>
      <c r="J49" s="1"/>
      <c r="K49" s="8"/>
      <c r="L49" s="45"/>
      <c r="M49" s="33"/>
      <c r="N49" s="14"/>
      <c r="O49" s="14"/>
      <c r="P49" s="33">
        <f>IF(L49="1/4",(M49*N49*O49),"")</f>
      </c>
      <c r="Q49" s="33">
        <f>IF(L49="3/8",(M49*N49*O49),"")</f>
      </c>
      <c r="R49" s="33">
        <f>IF(L49="1/2",(M49*N49*O49),"")</f>
      </c>
      <c r="S49" s="33">
        <f>IF(L49="5/8",(M49*N49*O49),"")</f>
      </c>
      <c r="T49" s="33">
        <f>IF(L49="3/4",(M49*N49*O49),"")</f>
      </c>
      <c r="U49" s="33">
        <f>IF(L49="1",(M49*N49*O49),"")</f>
      </c>
    </row>
    <row r="50" spans="1:21" ht="12.75">
      <c r="A50" s="14"/>
      <c r="B50" s="14"/>
      <c r="C50" s="21"/>
      <c r="D50" s="1"/>
      <c r="E50" s="1"/>
      <c r="F50" s="1"/>
      <c r="G50" s="1"/>
      <c r="H50" s="1"/>
      <c r="I50" s="1"/>
      <c r="J50" s="1"/>
      <c r="K50" s="8"/>
      <c r="L50" s="45"/>
      <c r="M50" s="33"/>
      <c r="N50" s="14"/>
      <c r="O50" s="14"/>
      <c r="P50" s="33">
        <f>IF(L50="1/4",(M50*N50*O50),"")</f>
      </c>
      <c r="Q50" s="33">
        <f>IF(L50="3/8",(M50*N50*O50),"")</f>
      </c>
      <c r="R50" s="33">
        <f>IF(L50="1/2",(M50*N50*O50),"")</f>
      </c>
      <c r="S50" s="33">
        <f>IF(L50="5/8",(M50*N50*O50),"")</f>
      </c>
      <c r="T50" s="33">
        <f>IF(L50="3/4",(M50*N50*O50),"")</f>
      </c>
      <c r="U50" s="33">
        <f>IF(L50="1",(M50*N50*O50),"")</f>
      </c>
    </row>
    <row r="51" spans="1:21" ht="12.75">
      <c r="A51" s="14"/>
      <c r="B51" s="14"/>
      <c r="C51" s="21"/>
      <c r="D51" s="1"/>
      <c r="E51" s="1"/>
      <c r="F51" s="1"/>
      <c r="G51" s="1"/>
      <c r="H51" s="1"/>
      <c r="I51" s="1"/>
      <c r="J51" s="1"/>
      <c r="K51" s="8"/>
      <c r="L51" s="45"/>
      <c r="M51" s="33"/>
      <c r="N51" s="14"/>
      <c r="O51" s="14"/>
      <c r="P51" s="33">
        <f>IF(L51="1/4",(M51*N51*O51),"")</f>
      </c>
      <c r="Q51" s="33">
        <f>IF(L51="3/8",(M51*N51*O51),"")</f>
      </c>
      <c r="R51" s="33">
        <f>IF(L51="1/2",(M51*N51*O51),"")</f>
      </c>
      <c r="S51" s="33">
        <f>IF(L51="5/8",(M51*N51*O51),"")</f>
      </c>
      <c r="T51" s="33">
        <f>IF(L51="3/4",(M51*N51*O51),"")</f>
      </c>
      <c r="U51" s="33">
        <f>IF(L51="1",(M51*N51*O51),"")</f>
      </c>
    </row>
    <row r="52" spans="1:21" ht="12.75">
      <c r="A52" s="14"/>
      <c r="B52" s="14"/>
      <c r="C52" s="21"/>
      <c r="D52" s="1"/>
      <c r="E52" s="1"/>
      <c r="F52" s="1"/>
      <c r="G52" s="1"/>
      <c r="H52" s="1"/>
      <c r="I52" s="1"/>
      <c r="J52" s="1"/>
      <c r="K52" s="8"/>
      <c r="L52" s="45"/>
      <c r="M52" s="33"/>
      <c r="N52" s="14"/>
      <c r="O52" s="14"/>
      <c r="P52" s="33">
        <f>IF(L52="1/4",(M52*N52*O52),"")</f>
      </c>
      <c r="Q52" s="33">
        <f>IF(L52="3/8",(M52*N52*O52),"")</f>
      </c>
      <c r="R52" s="33">
        <f>IF(L52="1/2",(M52*N52*O52),"")</f>
      </c>
      <c r="S52" s="33">
        <f>IF(L52="5/8",(M52*N52*O52),"")</f>
      </c>
      <c r="T52" s="33">
        <f>IF(L52="3/4",(M52*N52*O52),"")</f>
      </c>
      <c r="U52" s="33">
        <f>IF(L52="1",(M52*N52*O52),"")</f>
      </c>
    </row>
    <row r="53" spans="1:22" ht="12.75">
      <c r="A53" s="15"/>
      <c r="B53" s="15"/>
      <c r="C53" s="51"/>
      <c r="D53" s="5"/>
      <c r="E53" s="5"/>
      <c r="F53" s="5"/>
      <c r="G53" s="5"/>
      <c r="H53" s="5"/>
      <c r="I53" s="5"/>
      <c r="J53" s="5"/>
      <c r="K53" s="10"/>
      <c r="L53" s="49"/>
      <c r="M53" s="32"/>
      <c r="N53" s="15"/>
      <c r="O53" s="15"/>
      <c r="P53" s="32"/>
      <c r="Q53" s="32"/>
      <c r="R53" s="32"/>
      <c r="S53" s="32"/>
      <c r="T53" s="32"/>
      <c r="U53" s="32"/>
      <c r="V53" s="9"/>
    </row>
    <row r="54" spans="3:22" ht="15" customHeight="1">
      <c r="C54" s="52"/>
      <c r="D54" s="17"/>
      <c r="E54" s="17"/>
      <c r="F54" s="17"/>
      <c r="G54" s="17"/>
      <c r="H54" s="17"/>
      <c r="I54" s="17"/>
      <c r="J54" s="17"/>
      <c r="K54" s="16"/>
      <c r="L54" s="19" t="s">
        <v>11</v>
      </c>
      <c r="M54" s="41"/>
      <c r="N54" s="6"/>
      <c r="O54" s="20"/>
      <c r="P54" s="34">
        <v>0.25</v>
      </c>
      <c r="Q54" s="34">
        <v>0.56</v>
      </c>
      <c r="R54" s="34">
        <v>1.02</v>
      </c>
      <c r="S54" s="34">
        <v>1.6</v>
      </c>
      <c r="T54" s="34">
        <v>2.26</v>
      </c>
      <c r="U54" s="34">
        <v>4.04</v>
      </c>
      <c r="V54" s="18" t="s">
        <v>14</v>
      </c>
    </row>
    <row r="55" spans="3:22" ht="15" customHeight="1">
      <c r="C55" s="53"/>
      <c r="D55" s="1"/>
      <c r="E55" s="1"/>
      <c r="F55" s="1"/>
      <c r="G55" s="1"/>
      <c r="H55" s="1"/>
      <c r="I55" s="1"/>
      <c r="J55" s="1"/>
      <c r="K55" s="8"/>
      <c r="L55" s="9" t="s">
        <v>13</v>
      </c>
      <c r="M55" s="42"/>
      <c r="N55" s="5"/>
      <c r="O55" s="10"/>
      <c r="P55" s="32">
        <f aca="true" t="shared" si="9" ref="P55:U55">SUM(P11:P53)</f>
        <v>0</v>
      </c>
      <c r="Q55" s="32">
        <f t="shared" si="9"/>
        <v>0</v>
      </c>
      <c r="R55" s="32">
        <f t="shared" si="9"/>
        <v>396.5382798796112</v>
      </c>
      <c r="S55" s="32">
        <f t="shared" si="9"/>
        <v>0</v>
      </c>
      <c r="T55" s="32">
        <f t="shared" si="9"/>
        <v>0</v>
      </c>
      <c r="U55" s="32">
        <f t="shared" si="9"/>
        <v>0</v>
      </c>
      <c r="V55" s="15"/>
    </row>
    <row r="56" spans="3:22" ht="15" customHeight="1">
      <c r="C56" s="53"/>
      <c r="D56" s="1"/>
      <c r="E56" s="1"/>
      <c r="F56" s="1"/>
      <c r="G56" s="1"/>
      <c r="H56" s="1"/>
      <c r="I56" s="1"/>
      <c r="J56" s="1"/>
      <c r="K56" s="8"/>
      <c r="L56" s="9" t="s">
        <v>12</v>
      </c>
      <c r="M56" s="42"/>
      <c r="N56" s="5"/>
      <c r="O56" s="10"/>
      <c r="P56" s="32">
        <f aca="true" t="shared" si="10" ref="P56:U56">+P54*P55</f>
        <v>0</v>
      </c>
      <c r="Q56" s="32">
        <f t="shared" si="10"/>
        <v>0</v>
      </c>
      <c r="R56" s="32">
        <f t="shared" si="10"/>
        <v>404.46904547720345</v>
      </c>
      <c r="S56" s="32">
        <f t="shared" si="10"/>
        <v>0</v>
      </c>
      <c r="T56" s="32">
        <f t="shared" si="10"/>
        <v>0</v>
      </c>
      <c r="U56" s="32">
        <f t="shared" si="10"/>
        <v>0</v>
      </c>
      <c r="V56" s="39">
        <f>SUM(P56:U56)</f>
        <v>404.46904547720345</v>
      </c>
    </row>
    <row r="57" spans="1:22" ht="12.75">
      <c r="A57" s="86" t="s">
        <v>2</v>
      </c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8"/>
    </row>
    <row r="59" ht="12.75">
      <c r="V59" s="2" t="s">
        <v>9</v>
      </c>
    </row>
    <row r="60" spans="1:22" ht="12.75">
      <c r="A60" t="s">
        <v>0</v>
      </c>
      <c r="B60" s="5" t="s">
        <v>23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t="s">
        <v>5</v>
      </c>
      <c r="P60" s="5" t="s">
        <v>23</v>
      </c>
      <c r="Q60" s="5"/>
      <c r="R60" s="5"/>
      <c r="S60" s="5"/>
      <c r="T60" s="5"/>
      <c r="V60" s="4"/>
    </row>
    <row r="61" spans="1:22" ht="12.75">
      <c r="A61" t="s">
        <v>3</v>
      </c>
      <c r="B61" s="6" t="s">
        <v>23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t="s">
        <v>6</v>
      </c>
      <c r="P61" s="6" t="s">
        <v>23</v>
      </c>
      <c r="Q61" s="6"/>
      <c r="R61" s="6"/>
      <c r="S61" s="6"/>
      <c r="T61" s="6"/>
      <c r="V61" s="37">
        <v>2</v>
      </c>
    </row>
    <row r="62" spans="1:22" ht="12.75">
      <c r="A62" t="s">
        <v>4</v>
      </c>
      <c r="B62" s="6" t="s">
        <v>23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t="s">
        <v>1</v>
      </c>
      <c r="P62" s="6" t="s">
        <v>23</v>
      </c>
      <c r="Q62" s="6"/>
      <c r="R62" s="6"/>
      <c r="S62" s="6"/>
      <c r="T62" s="6"/>
      <c r="V62" s="3"/>
    </row>
    <row r="64" ht="12.75">
      <c r="M64" s="30"/>
    </row>
    <row r="65" spans="1:21" ht="12.75">
      <c r="A65" s="11" t="s">
        <v>24</v>
      </c>
      <c r="B65" s="12" t="s">
        <v>26</v>
      </c>
      <c r="C65" s="89" t="s">
        <v>15</v>
      </c>
      <c r="D65" s="90"/>
      <c r="E65" s="90"/>
      <c r="F65" s="90"/>
      <c r="G65" s="90"/>
      <c r="H65" s="90"/>
      <c r="I65" s="90"/>
      <c r="J65" s="90"/>
      <c r="K65" s="91"/>
      <c r="L65" s="12" t="s">
        <v>10</v>
      </c>
      <c r="M65" s="13" t="s">
        <v>7</v>
      </c>
      <c r="N65" s="13" t="s">
        <v>30</v>
      </c>
      <c r="O65" s="13" t="s">
        <v>31</v>
      </c>
      <c r="P65" s="83" t="s">
        <v>8</v>
      </c>
      <c r="Q65" s="84"/>
      <c r="R65" s="84"/>
      <c r="S65" s="84"/>
      <c r="T65" s="84"/>
      <c r="U65" s="85"/>
    </row>
    <row r="66" spans="1:21" ht="12.75">
      <c r="A66" s="36" t="s">
        <v>16</v>
      </c>
      <c r="B66" s="35" t="s">
        <v>33</v>
      </c>
      <c r="C66" s="92" t="s">
        <v>28</v>
      </c>
      <c r="D66" s="93"/>
      <c r="E66" s="93"/>
      <c r="F66" s="93"/>
      <c r="G66" s="93"/>
      <c r="H66" s="93"/>
      <c r="I66" s="93"/>
      <c r="J66" s="93"/>
      <c r="K66" s="94"/>
      <c r="L66" s="35" t="s">
        <v>34</v>
      </c>
      <c r="M66" s="35" t="s">
        <v>25</v>
      </c>
      <c r="N66" s="35" t="s">
        <v>29</v>
      </c>
      <c r="O66" s="35" t="s">
        <v>32</v>
      </c>
      <c r="P66" s="23" t="s">
        <v>18</v>
      </c>
      <c r="Q66" s="24" t="s">
        <v>19</v>
      </c>
      <c r="R66" s="24" t="s">
        <v>20</v>
      </c>
      <c r="S66" s="24" t="s">
        <v>21</v>
      </c>
      <c r="T66" s="24" t="s">
        <v>22</v>
      </c>
      <c r="U66" s="22" t="s">
        <v>17</v>
      </c>
    </row>
    <row r="67" spans="1:21" ht="12.75">
      <c r="A67" s="13" t="s">
        <v>47</v>
      </c>
      <c r="B67" s="38" t="s">
        <v>48</v>
      </c>
      <c r="C67" s="7"/>
      <c r="D67" s="1"/>
      <c r="E67" s="1"/>
      <c r="F67" s="1"/>
      <c r="G67" s="1"/>
      <c r="H67" s="1"/>
      <c r="I67" s="1"/>
      <c r="J67" s="1"/>
      <c r="K67" s="8"/>
      <c r="L67" s="14"/>
      <c r="M67" s="14"/>
      <c r="N67" s="14"/>
      <c r="O67" s="14"/>
      <c r="P67" s="28"/>
      <c r="Q67" s="29"/>
      <c r="R67" s="29"/>
      <c r="S67" s="29"/>
      <c r="T67" s="29"/>
      <c r="U67" s="31"/>
    </row>
    <row r="68" spans="1:21" ht="12.75">
      <c r="A68" s="14"/>
      <c r="B68" s="38"/>
      <c r="C68" s="55" t="s">
        <v>75</v>
      </c>
      <c r="D68" s="1"/>
      <c r="E68" s="1"/>
      <c r="F68" s="1"/>
      <c r="G68" s="1"/>
      <c r="H68" s="1"/>
      <c r="I68" s="1"/>
      <c r="J68" s="1"/>
      <c r="K68" s="8"/>
      <c r="L68" s="14"/>
      <c r="M68" s="14"/>
      <c r="N68" s="14"/>
      <c r="O68" s="14"/>
      <c r="P68" s="28"/>
      <c r="Q68" s="29"/>
      <c r="R68" s="29"/>
      <c r="S68" s="29"/>
      <c r="T68" s="29"/>
      <c r="U68" s="29"/>
    </row>
    <row r="69" spans="1:22" ht="12.75">
      <c r="A69" s="25"/>
      <c r="B69" s="14"/>
      <c r="C69" s="56" t="s">
        <v>46</v>
      </c>
      <c r="D69" s="1"/>
      <c r="E69" s="57" t="s">
        <v>73</v>
      </c>
      <c r="F69" s="1"/>
      <c r="G69" s="1"/>
      <c r="H69" s="1"/>
      <c r="I69" s="1"/>
      <c r="J69" s="57" t="s">
        <v>45</v>
      </c>
      <c r="K69" s="8"/>
      <c r="L69" s="45"/>
      <c r="M69" s="14"/>
      <c r="N69" s="14"/>
      <c r="O69" s="14"/>
      <c r="P69" s="33">
        <f aca="true" t="shared" si="11" ref="P69:P109">IF(L69="1/4",(M69*N69*O69),"")</f>
      </c>
      <c r="Q69" s="33">
        <f aca="true" t="shared" si="12" ref="Q69:Q109">IF(L69="3/8",(M69*N69*O69),"")</f>
      </c>
      <c r="R69" s="33">
        <f aca="true" t="shared" si="13" ref="R69:R109">IF(L69="1/2",(M69*N69*O69),"")</f>
      </c>
      <c r="S69" s="33">
        <f aca="true" t="shared" si="14" ref="S69:S109">IF(L69="5/8",(M69*N69*O69),"")</f>
      </c>
      <c r="T69" s="33">
        <f aca="true" t="shared" si="15" ref="T69:T109">IF(L69="3/4",(M69*N69*O69),"")</f>
      </c>
      <c r="U69" s="33">
        <f aca="true" t="shared" si="16" ref="U69:U109">IF(L69="1",(M69*N69*O69),"")</f>
      </c>
      <c r="V69" s="1"/>
    </row>
    <row r="70" spans="1:22" ht="12.75">
      <c r="A70" s="25"/>
      <c r="B70" s="14"/>
      <c r="C70" s="73">
        <v>17</v>
      </c>
      <c r="D70" s="72"/>
      <c r="E70" s="72"/>
      <c r="F70" s="72"/>
      <c r="G70" s="72"/>
      <c r="H70" s="72"/>
      <c r="I70" s="72"/>
      <c r="J70" s="103">
        <f>+C70*$E$85</f>
        <v>3.4000000000000004</v>
      </c>
      <c r="K70" s="104"/>
      <c r="L70" s="59" t="s">
        <v>20</v>
      </c>
      <c r="M70" s="40">
        <f>2*(POWER((($E$84*$E$84)-(C70*C70*$E$85*$E$85)),0.5))</f>
        <v>1.4361406616345047</v>
      </c>
      <c r="N70" s="60">
        <v>2</v>
      </c>
      <c r="O70" s="60">
        <v>1</v>
      </c>
      <c r="P70" s="33">
        <f>IF(L70="1/4",(M70*N70*O70),"")</f>
      </c>
      <c r="Q70" s="33">
        <f>IF(L70="3/8",(M70*N70*O70),"")</f>
      </c>
      <c r="R70" s="33">
        <f>IF(L70="1/2",(M70*N70*O70),"")</f>
        <v>2.8722813232690094</v>
      </c>
      <c r="S70" s="33">
        <f>IF(L70="5/8",(M70*N70*O70),"")</f>
      </c>
      <c r="T70" s="33">
        <f>IF(L70="3/4",(M70*N70*O70),"")</f>
      </c>
      <c r="U70" s="33">
        <f>IF(L70="1",(M70*N70*O70),"")</f>
      </c>
      <c r="V70" s="1"/>
    </row>
    <row r="71" spans="1:22" ht="12.75">
      <c r="A71" s="25"/>
      <c r="B71" s="14"/>
      <c r="C71" s="73">
        <v>16</v>
      </c>
      <c r="D71" s="72"/>
      <c r="E71" s="72"/>
      <c r="F71" s="72"/>
      <c r="G71" s="72"/>
      <c r="H71" s="72"/>
      <c r="I71" s="72"/>
      <c r="J71" s="103">
        <f>+C71*$E$85</f>
        <v>3.2</v>
      </c>
      <c r="K71" s="104"/>
      <c r="L71" s="59" t="s">
        <v>20</v>
      </c>
      <c r="M71" s="40">
        <f>2*(POWER((($E$84*$E$84)-(C71*C71*$E$85*$E$85)),0.5))</f>
        <v>2.7097047809678445</v>
      </c>
      <c r="N71" s="60">
        <v>2</v>
      </c>
      <c r="O71" s="60">
        <v>1</v>
      </c>
      <c r="P71" s="33">
        <f>IF(L71="1/4",(M71*N71*O71),"")</f>
      </c>
      <c r="Q71" s="33">
        <f>IF(L71="3/8",(M71*N71*O71),"")</f>
      </c>
      <c r="R71" s="33">
        <f>IF(L71="1/2",(M71*N71*O71),"")</f>
        <v>5.419409561935689</v>
      </c>
      <c r="S71" s="33">
        <f>IF(L71="5/8",(M71*N71*O71),"")</f>
      </c>
      <c r="T71" s="33">
        <f>IF(L71="3/4",(M71*N71*O71),"")</f>
      </c>
      <c r="U71" s="33">
        <f>IF(L71="1",(M71*N71*O71),"")</f>
      </c>
      <c r="V71" s="1"/>
    </row>
    <row r="72" spans="1:22" ht="12.75">
      <c r="A72" s="25"/>
      <c r="B72" s="14"/>
      <c r="C72" s="73">
        <v>15</v>
      </c>
      <c r="D72" s="72"/>
      <c r="E72" s="72"/>
      <c r="F72" s="72"/>
      <c r="G72" s="72"/>
      <c r="H72" s="72"/>
      <c r="I72" s="72"/>
      <c r="J72" s="103">
        <f>+C72*$E$85</f>
        <v>3</v>
      </c>
      <c r="K72" s="104"/>
      <c r="L72" s="59" t="s">
        <v>20</v>
      </c>
      <c r="M72" s="40">
        <f>2*(POWER((($E$84*$E$84)-(C72*C72*$E$85*$E$85)),0.5))</f>
        <v>3.507491981459117</v>
      </c>
      <c r="N72" s="60">
        <v>2</v>
      </c>
      <c r="O72" s="60">
        <v>1</v>
      </c>
      <c r="P72" s="33">
        <f>IF(L72="1/4",(M72*N72*O72),"")</f>
      </c>
      <c r="Q72" s="33">
        <f>IF(L72="3/8",(M72*N72*O72),"")</f>
      </c>
      <c r="R72" s="33">
        <f>IF(L72="1/2",(M72*N72*O72),"")</f>
        <v>7.014983962918234</v>
      </c>
      <c r="S72" s="33">
        <f>IF(L72="5/8",(M72*N72*O72),"")</f>
      </c>
      <c r="T72" s="33">
        <f>IF(L72="3/4",(M72*N72*O72),"")</f>
      </c>
      <c r="U72" s="33">
        <f>IF(L72="1",(M72*N72*O72),"")</f>
      </c>
      <c r="V72" s="1"/>
    </row>
    <row r="73" spans="1:22" ht="12.75">
      <c r="A73" s="25"/>
      <c r="B73" s="14"/>
      <c r="C73" s="73">
        <v>14</v>
      </c>
      <c r="D73" s="72"/>
      <c r="E73" s="72"/>
      <c r="F73" s="72"/>
      <c r="G73" s="72"/>
      <c r="H73" s="72"/>
      <c r="I73" s="72"/>
      <c r="J73" s="103">
        <f>+C73*$E$85</f>
        <v>2.8000000000000003</v>
      </c>
      <c r="K73" s="104"/>
      <c r="L73" s="59" t="s">
        <v>20</v>
      </c>
      <c r="M73" s="40">
        <f>2*(POWER((($E$84*$E$84)-(C73*C73*$E$85*$E$85)),0.5))</f>
        <v>4.1161268202036725</v>
      </c>
      <c r="N73" s="60">
        <v>2</v>
      </c>
      <c r="O73" s="60">
        <v>1</v>
      </c>
      <c r="P73" s="33">
        <f>IF(L73="1/4",(M73*N73*O73),"")</f>
      </c>
      <c r="Q73" s="33">
        <f>IF(L73="3/8",(M73*N73*O73),"")</f>
      </c>
      <c r="R73" s="33">
        <f>IF(L73="1/2",(M73*N73*O73),"")</f>
        <v>8.232253640407345</v>
      </c>
      <c r="S73" s="33">
        <f>IF(L73="5/8",(M73*N73*O73),"")</f>
      </c>
      <c r="T73" s="33">
        <f>IF(L73="3/4",(M73*N73*O73),"")</f>
      </c>
      <c r="U73" s="33">
        <f>IF(L73="1",(M73*N73*O73),"")</f>
      </c>
      <c r="V73" s="1"/>
    </row>
    <row r="74" spans="1:21" ht="12.75">
      <c r="A74" s="14"/>
      <c r="B74" s="40"/>
      <c r="C74" s="58">
        <v>13</v>
      </c>
      <c r="D74" s="97"/>
      <c r="E74" s="97"/>
      <c r="F74" s="1"/>
      <c r="G74" s="1"/>
      <c r="H74" s="1"/>
      <c r="I74" s="1" t="s">
        <v>35</v>
      </c>
      <c r="J74" s="103">
        <f>+C74*$E$85</f>
        <v>2.6</v>
      </c>
      <c r="K74" s="104"/>
      <c r="L74" s="59" t="s">
        <v>20</v>
      </c>
      <c r="M74" s="40">
        <f>2*(POWER((($E$84*$E$84)-(C74*C74*$E$85*$E$85)),0.5))</f>
        <v>4.6111278446818185</v>
      </c>
      <c r="N74" s="60">
        <v>2</v>
      </c>
      <c r="O74" s="60">
        <v>1</v>
      </c>
      <c r="P74" s="33">
        <f t="shared" si="11"/>
      </c>
      <c r="Q74" s="33">
        <f t="shared" si="12"/>
      </c>
      <c r="R74" s="33">
        <f t="shared" si="13"/>
        <v>9.222255689363637</v>
      </c>
      <c r="S74" s="33">
        <f t="shared" si="14"/>
      </c>
      <c r="T74" s="33">
        <f t="shared" si="15"/>
      </c>
      <c r="U74" s="33">
        <f t="shared" si="16"/>
      </c>
    </row>
    <row r="75" spans="1:21" ht="12.75">
      <c r="A75" s="14"/>
      <c r="B75" s="14"/>
      <c r="C75" s="58">
        <v>12</v>
      </c>
      <c r="D75" s="1"/>
      <c r="E75" s="1"/>
      <c r="F75" s="1"/>
      <c r="G75" s="1"/>
      <c r="H75" s="97"/>
      <c r="I75" s="97"/>
      <c r="J75" s="103">
        <f aca="true" t="shared" si="17" ref="J75:J86">+C75*$E$85</f>
        <v>2.4000000000000004</v>
      </c>
      <c r="K75" s="104"/>
      <c r="L75" s="59" t="s">
        <v>20</v>
      </c>
      <c r="M75" s="40">
        <f aca="true" t="shared" si="18" ref="M75:M102">2*(POWER((($E$84*$E$84)-(C75*C75*$E$85*$E$85)),0.5))</f>
        <v>5.026181453151089</v>
      </c>
      <c r="N75" s="60">
        <v>2</v>
      </c>
      <c r="O75" s="60">
        <v>1</v>
      </c>
      <c r="P75" s="33">
        <f t="shared" si="11"/>
      </c>
      <c r="Q75" s="33">
        <f t="shared" si="12"/>
      </c>
      <c r="R75" s="33">
        <f t="shared" si="13"/>
        <v>10.052362906302179</v>
      </c>
      <c r="S75" s="33">
        <f t="shared" si="14"/>
      </c>
      <c r="T75" s="33">
        <f t="shared" si="15"/>
      </c>
      <c r="U75" s="33">
        <f t="shared" si="16"/>
      </c>
    </row>
    <row r="76" spans="1:21" ht="12.75">
      <c r="A76" s="14"/>
      <c r="B76" s="14"/>
      <c r="C76" s="58">
        <v>11</v>
      </c>
      <c r="D76" s="1" t="s">
        <v>39</v>
      </c>
      <c r="E76" s="1"/>
      <c r="F76" s="1"/>
      <c r="G76" s="1"/>
      <c r="H76" s="1"/>
      <c r="I76" s="1"/>
      <c r="J76" s="103">
        <f t="shared" si="17"/>
        <v>2.2</v>
      </c>
      <c r="K76" s="104"/>
      <c r="L76" s="59" t="s">
        <v>20</v>
      </c>
      <c r="M76" s="40">
        <f t="shared" si="18"/>
        <v>5.379823417176441</v>
      </c>
      <c r="N76" s="60">
        <v>2</v>
      </c>
      <c r="O76" s="60">
        <v>1</v>
      </c>
      <c r="P76" s="33">
        <f t="shared" si="11"/>
      </c>
      <c r="Q76" s="33">
        <f t="shared" si="12"/>
      </c>
      <c r="R76" s="33">
        <f t="shared" si="13"/>
        <v>10.759646834352882</v>
      </c>
      <c r="S76" s="33">
        <f t="shared" si="14"/>
      </c>
      <c r="T76" s="33">
        <f t="shared" si="15"/>
      </c>
      <c r="U76" s="33">
        <f t="shared" si="16"/>
      </c>
    </row>
    <row r="77" spans="1:21" ht="12.75">
      <c r="A77" s="14"/>
      <c r="B77" s="14"/>
      <c r="C77" s="58">
        <v>10</v>
      </c>
      <c r="D77" s="1"/>
      <c r="E77" s="1"/>
      <c r="F77" s="1"/>
      <c r="G77" s="1"/>
      <c r="H77" s="1"/>
      <c r="I77" s="1"/>
      <c r="J77" s="103">
        <f t="shared" si="17"/>
        <v>2</v>
      </c>
      <c r="K77" s="104"/>
      <c r="L77" s="59" t="s">
        <v>20</v>
      </c>
      <c r="M77" s="40">
        <f t="shared" si="18"/>
        <v>5.683528833392156</v>
      </c>
      <c r="N77" s="60">
        <v>2</v>
      </c>
      <c r="O77" s="60">
        <v>1</v>
      </c>
      <c r="P77" s="33">
        <f t="shared" si="11"/>
      </c>
      <c r="Q77" s="33">
        <f t="shared" si="12"/>
      </c>
      <c r="R77" s="33">
        <f t="shared" si="13"/>
        <v>11.367057666784312</v>
      </c>
      <c r="S77" s="33">
        <f t="shared" si="14"/>
      </c>
      <c r="T77" s="33">
        <f t="shared" si="15"/>
      </c>
      <c r="U77" s="33">
        <f t="shared" si="16"/>
      </c>
    </row>
    <row r="78" spans="1:21" ht="12.75">
      <c r="A78" s="14"/>
      <c r="B78" s="14"/>
      <c r="C78" s="58">
        <v>9</v>
      </c>
      <c r="D78" s="95" t="s">
        <v>39</v>
      </c>
      <c r="E78" s="96"/>
      <c r="F78" s="1"/>
      <c r="G78" s="1"/>
      <c r="H78" s="1"/>
      <c r="I78" s="1"/>
      <c r="J78" s="103">
        <f t="shared" si="17"/>
        <v>1.8</v>
      </c>
      <c r="K78" s="104"/>
      <c r="L78" s="59" t="s">
        <v>20</v>
      </c>
      <c r="M78" s="40">
        <f t="shared" si="18"/>
        <v>5.9449558450841335</v>
      </c>
      <c r="N78" s="60">
        <v>2</v>
      </c>
      <c r="O78" s="60">
        <v>1</v>
      </c>
      <c r="P78" s="33">
        <f t="shared" si="11"/>
      </c>
      <c r="Q78" s="33">
        <f t="shared" si="12"/>
      </c>
      <c r="R78" s="33">
        <f t="shared" si="13"/>
        <v>11.889911690168267</v>
      </c>
      <c r="S78" s="33">
        <f t="shared" si="14"/>
      </c>
      <c r="T78" s="33">
        <f t="shared" si="15"/>
      </c>
      <c r="U78" s="33">
        <f t="shared" si="16"/>
      </c>
    </row>
    <row r="79" spans="1:21" ht="12.75">
      <c r="A79" s="14"/>
      <c r="B79" s="14"/>
      <c r="C79" s="58">
        <v>8</v>
      </c>
      <c r="D79" s="1"/>
      <c r="E79" s="1"/>
      <c r="F79" s="1"/>
      <c r="G79" s="1"/>
      <c r="H79" s="98" t="s">
        <v>35</v>
      </c>
      <c r="I79" s="99"/>
      <c r="J79" s="103">
        <f t="shared" si="17"/>
        <v>1.6</v>
      </c>
      <c r="K79" s="104"/>
      <c r="L79" s="59" t="s">
        <v>20</v>
      </c>
      <c r="M79" s="40">
        <f t="shared" si="18"/>
        <v>6.169481339626533</v>
      </c>
      <c r="N79" s="60">
        <v>2</v>
      </c>
      <c r="O79" s="60">
        <v>1</v>
      </c>
      <c r="P79" s="33">
        <f t="shared" si="11"/>
      </c>
      <c r="Q79" s="33">
        <f t="shared" si="12"/>
      </c>
      <c r="R79" s="33">
        <f t="shared" si="13"/>
        <v>12.338962679253067</v>
      </c>
      <c r="S79" s="33">
        <f t="shared" si="14"/>
      </c>
      <c r="T79" s="33">
        <f t="shared" si="15"/>
      </c>
      <c r="U79" s="33">
        <f t="shared" si="16"/>
      </c>
    </row>
    <row r="80" spans="1:21" ht="12.75">
      <c r="A80" s="14"/>
      <c r="B80" s="14"/>
      <c r="C80" s="58">
        <v>7</v>
      </c>
      <c r="D80" s="1"/>
      <c r="E80" s="1"/>
      <c r="F80" s="1"/>
      <c r="G80" s="1"/>
      <c r="H80" s="1"/>
      <c r="I80" s="1"/>
      <c r="J80" s="103">
        <f t="shared" si="17"/>
        <v>1.4000000000000001</v>
      </c>
      <c r="K80" s="104"/>
      <c r="L80" s="59" t="s">
        <v>20</v>
      </c>
      <c r="M80" s="40">
        <f t="shared" si="18"/>
        <v>6.361014070099201</v>
      </c>
      <c r="N80" s="60">
        <v>2</v>
      </c>
      <c r="O80" s="60">
        <v>1</v>
      </c>
      <c r="P80" s="33">
        <f t="shared" si="11"/>
      </c>
      <c r="Q80" s="33">
        <f t="shared" si="12"/>
      </c>
      <c r="R80" s="33">
        <f t="shared" si="13"/>
        <v>12.722028140198402</v>
      </c>
      <c r="S80" s="33">
        <f t="shared" si="14"/>
      </c>
      <c r="T80" s="33">
        <f t="shared" si="15"/>
      </c>
      <c r="U80" s="33">
        <f t="shared" si="16"/>
      </c>
    </row>
    <row r="81" spans="1:21" ht="12.75">
      <c r="A81" s="14"/>
      <c r="B81" s="14"/>
      <c r="C81" s="58">
        <v>6</v>
      </c>
      <c r="D81" s="1"/>
      <c r="E81" s="1"/>
      <c r="F81" s="1"/>
      <c r="G81" s="1"/>
      <c r="H81" s="1"/>
      <c r="I81" s="1"/>
      <c r="J81" s="103">
        <f t="shared" si="17"/>
        <v>1.2000000000000002</v>
      </c>
      <c r="K81" s="104"/>
      <c r="L81" s="59" t="s">
        <v>20</v>
      </c>
      <c r="M81" s="40">
        <f t="shared" si="18"/>
        <v>6.522461191912146</v>
      </c>
      <c r="N81" s="60">
        <v>2</v>
      </c>
      <c r="O81" s="60">
        <v>1</v>
      </c>
      <c r="P81" s="33">
        <f t="shared" si="11"/>
      </c>
      <c r="Q81" s="33">
        <f t="shared" si="12"/>
      </c>
      <c r="R81" s="33">
        <f t="shared" si="13"/>
        <v>13.044922383824291</v>
      </c>
      <c r="S81" s="33">
        <f t="shared" si="14"/>
      </c>
      <c r="T81" s="33">
        <f t="shared" si="15"/>
      </c>
      <c r="U81" s="33">
        <f t="shared" si="16"/>
      </c>
    </row>
    <row r="82" spans="1:21" ht="12.75">
      <c r="A82" s="14"/>
      <c r="B82" s="14"/>
      <c r="C82" s="58">
        <v>5</v>
      </c>
      <c r="D82" s="97"/>
      <c r="E82" s="97"/>
      <c r="F82" s="1"/>
      <c r="G82" s="1"/>
      <c r="H82" s="1"/>
      <c r="I82" s="1"/>
      <c r="J82" s="103">
        <f t="shared" si="17"/>
        <v>1</v>
      </c>
      <c r="K82" s="104"/>
      <c r="L82" s="59" t="s">
        <v>20</v>
      </c>
      <c r="M82" s="40">
        <f t="shared" si="18"/>
        <v>6.656012319700137</v>
      </c>
      <c r="N82" s="60">
        <v>2</v>
      </c>
      <c r="O82" s="60">
        <v>1</v>
      </c>
      <c r="P82" s="33">
        <f t="shared" si="11"/>
      </c>
      <c r="Q82" s="33">
        <f t="shared" si="12"/>
      </c>
      <c r="R82" s="33">
        <f t="shared" si="13"/>
        <v>13.312024639400274</v>
      </c>
      <c r="S82" s="33">
        <f t="shared" si="14"/>
      </c>
      <c r="T82" s="33">
        <f t="shared" si="15"/>
      </c>
      <c r="U82" s="33">
        <f t="shared" si="16"/>
      </c>
    </row>
    <row r="83" spans="1:21" ht="12.75">
      <c r="A83" s="14"/>
      <c r="B83" s="14"/>
      <c r="C83" s="58">
        <v>4</v>
      </c>
      <c r="D83" s="1"/>
      <c r="E83" s="1"/>
      <c r="F83" s="1"/>
      <c r="G83" s="1"/>
      <c r="H83" s="95" t="s">
        <v>36</v>
      </c>
      <c r="I83" s="96"/>
      <c r="J83" s="103">
        <f t="shared" si="17"/>
        <v>0.8</v>
      </c>
      <c r="K83" s="104"/>
      <c r="L83" s="59" t="s">
        <v>20</v>
      </c>
      <c r="M83" s="40">
        <f t="shared" si="18"/>
        <v>6.763320190557297</v>
      </c>
      <c r="N83" s="60">
        <v>2</v>
      </c>
      <c r="O83" s="60">
        <v>1</v>
      </c>
      <c r="P83" s="33">
        <f t="shared" si="11"/>
      </c>
      <c r="Q83" s="33">
        <f t="shared" si="12"/>
      </c>
      <c r="R83" s="33">
        <f t="shared" si="13"/>
        <v>13.526640381114595</v>
      </c>
      <c r="S83" s="33">
        <f t="shared" si="14"/>
      </c>
      <c r="T83" s="33">
        <f t="shared" si="15"/>
      </c>
      <c r="U83" s="33">
        <f t="shared" si="16"/>
      </c>
    </row>
    <row r="84" spans="1:21" ht="12.75">
      <c r="A84" s="14"/>
      <c r="B84" s="14"/>
      <c r="C84" s="58">
        <v>3</v>
      </c>
      <c r="D84" s="1" t="s">
        <v>40</v>
      </c>
      <c r="E84" s="100">
        <v>3.475</v>
      </c>
      <c r="F84" s="100"/>
      <c r="G84" s="1"/>
      <c r="H84" s="1"/>
      <c r="I84" s="1"/>
      <c r="J84" s="103">
        <f t="shared" si="17"/>
        <v>0.6000000000000001</v>
      </c>
      <c r="K84" s="104"/>
      <c r="L84" s="59" t="s">
        <v>20</v>
      </c>
      <c r="M84" s="40">
        <f t="shared" si="18"/>
        <v>6.845619037019223</v>
      </c>
      <c r="N84" s="60">
        <v>2</v>
      </c>
      <c r="O84" s="60">
        <v>1</v>
      </c>
      <c r="P84" s="33">
        <f t="shared" si="11"/>
      </c>
      <c r="Q84" s="33">
        <f t="shared" si="12"/>
      </c>
      <c r="R84" s="33">
        <f t="shared" si="13"/>
        <v>13.691238074038447</v>
      </c>
      <c r="S84" s="33">
        <f t="shared" si="14"/>
      </c>
      <c r="T84" s="33">
        <f t="shared" si="15"/>
      </c>
      <c r="U84" s="33">
        <f t="shared" si="16"/>
      </c>
    </row>
    <row r="85" spans="1:21" ht="12.75">
      <c r="A85" s="14"/>
      <c r="B85" s="14"/>
      <c r="C85" s="58">
        <v>2</v>
      </c>
      <c r="D85" s="1" t="s">
        <v>41</v>
      </c>
      <c r="E85" s="101">
        <v>0.2</v>
      </c>
      <c r="F85" s="101"/>
      <c r="G85" s="1"/>
      <c r="H85" s="1"/>
      <c r="I85" s="1"/>
      <c r="J85" s="103">
        <f t="shared" si="17"/>
        <v>0.4</v>
      </c>
      <c r="K85" s="104"/>
      <c r="L85" s="59" t="s">
        <v>20</v>
      </c>
      <c r="M85" s="40">
        <f t="shared" si="18"/>
        <v>6.903803299631298</v>
      </c>
      <c r="N85" s="60">
        <v>2</v>
      </c>
      <c r="O85" s="60">
        <v>1</v>
      </c>
      <c r="P85" s="33">
        <f t="shared" si="11"/>
      </c>
      <c r="Q85" s="33">
        <f t="shared" si="12"/>
      </c>
      <c r="R85" s="33">
        <f t="shared" si="13"/>
        <v>13.807606599262597</v>
      </c>
      <c r="S85" s="33">
        <f t="shared" si="14"/>
      </c>
      <c r="T85" s="33">
        <f t="shared" si="15"/>
      </c>
      <c r="U85" s="33">
        <f t="shared" si="16"/>
      </c>
    </row>
    <row r="86" spans="1:21" ht="12.75">
      <c r="A86" s="14"/>
      <c r="B86" s="14"/>
      <c r="C86" s="58">
        <v>1</v>
      </c>
      <c r="D86" s="1" t="s">
        <v>42</v>
      </c>
      <c r="E86" s="102" t="s">
        <v>43</v>
      </c>
      <c r="F86" s="102"/>
      <c r="G86" s="102"/>
      <c r="H86" s="1"/>
      <c r="I86" s="1"/>
      <c r="J86" s="103">
        <f t="shared" si="17"/>
        <v>0.2</v>
      </c>
      <c r="K86" s="104"/>
      <c r="L86" s="59" t="s">
        <v>20</v>
      </c>
      <c r="M86" s="40">
        <f t="shared" si="18"/>
        <v>6.938479660559653</v>
      </c>
      <c r="N86" s="60">
        <v>2</v>
      </c>
      <c r="O86" s="60">
        <v>1</v>
      </c>
      <c r="P86" s="33">
        <f t="shared" si="11"/>
      </c>
      <c r="Q86" s="33">
        <f t="shared" si="12"/>
      </c>
      <c r="R86" s="33">
        <f t="shared" si="13"/>
        <v>13.876959321119307</v>
      </c>
      <c r="S86" s="33">
        <f t="shared" si="14"/>
      </c>
      <c r="T86" s="33">
        <f t="shared" si="15"/>
      </c>
      <c r="U86" s="33">
        <f t="shared" si="16"/>
      </c>
    </row>
    <row r="87" spans="1:21" ht="12.75">
      <c r="A87" s="14"/>
      <c r="B87" s="14"/>
      <c r="C87" s="7"/>
      <c r="D87" s="1" t="s">
        <v>37</v>
      </c>
      <c r="E87" s="102" t="s">
        <v>44</v>
      </c>
      <c r="F87" s="102"/>
      <c r="G87" s="102"/>
      <c r="H87" s="1"/>
      <c r="I87" s="1"/>
      <c r="J87" s="103"/>
      <c r="K87" s="104"/>
      <c r="L87" s="48"/>
      <c r="M87" s="33"/>
      <c r="N87" s="14"/>
      <c r="O87" s="14"/>
      <c r="P87" s="33">
        <f t="shared" si="11"/>
      </c>
      <c r="Q87" s="33">
        <f t="shared" si="12"/>
      </c>
      <c r="R87" s="33">
        <f t="shared" si="13"/>
      </c>
      <c r="S87" s="33">
        <f t="shared" si="14"/>
      </c>
      <c r="T87" s="33">
        <f t="shared" si="15"/>
      </c>
      <c r="U87" s="33">
        <f t="shared" si="16"/>
      </c>
    </row>
    <row r="88" spans="1:21" ht="12.75">
      <c r="A88" s="14"/>
      <c r="B88" s="14"/>
      <c r="C88" s="58">
        <v>0</v>
      </c>
      <c r="D88" s="1"/>
      <c r="E88" s="50"/>
      <c r="F88" s="1"/>
      <c r="G88" s="1"/>
      <c r="H88" s="1"/>
      <c r="I88" s="1"/>
      <c r="J88" s="103">
        <f>+C88*$E$85</f>
        <v>0</v>
      </c>
      <c r="K88" s="104"/>
      <c r="L88" s="59" t="s">
        <v>20</v>
      </c>
      <c r="M88" s="40">
        <f t="shared" si="18"/>
        <v>6.95</v>
      </c>
      <c r="N88" s="60">
        <v>2</v>
      </c>
      <c r="O88" s="60">
        <v>1</v>
      </c>
      <c r="P88" s="33">
        <f t="shared" si="11"/>
      </c>
      <c r="Q88" s="33">
        <f t="shared" si="12"/>
      </c>
      <c r="R88" s="33">
        <f t="shared" si="13"/>
        <v>13.9</v>
      </c>
      <c r="S88" s="33">
        <f t="shared" si="14"/>
      </c>
      <c r="T88" s="33">
        <f t="shared" si="15"/>
      </c>
      <c r="U88" s="33">
        <f t="shared" si="16"/>
      </c>
    </row>
    <row r="89" spans="1:21" ht="12.75">
      <c r="A89" s="14"/>
      <c r="B89" s="14"/>
      <c r="C89" s="7"/>
      <c r="D89" s="1"/>
      <c r="E89" s="50"/>
      <c r="F89" s="1"/>
      <c r="G89" s="1"/>
      <c r="H89" s="1"/>
      <c r="I89" s="1"/>
      <c r="J89" s="103"/>
      <c r="K89" s="104"/>
      <c r="L89" s="48"/>
      <c r="M89" s="33"/>
      <c r="N89" s="14"/>
      <c r="O89" s="14"/>
      <c r="P89" s="33">
        <f t="shared" si="11"/>
      </c>
      <c r="Q89" s="33">
        <f t="shared" si="12"/>
      </c>
      <c r="R89" s="33">
        <f t="shared" si="13"/>
      </c>
      <c r="S89" s="33">
        <f t="shared" si="14"/>
      </c>
      <c r="T89" s="33">
        <f t="shared" si="15"/>
      </c>
      <c r="U89" s="33">
        <f t="shared" si="16"/>
      </c>
    </row>
    <row r="90" spans="1:21" ht="12.75">
      <c r="A90" s="14"/>
      <c r="B90" s="14"/>
      <c r="C90" s="58">
        <v>1</v>
      </c>
      <c r="D90" s="1"/>
      <c r="E90" s="50"/>
      <c r="F90" s="1"/>
      <c r="G90" s="1"/>
      <c r="H90" s="1"/>
      <c r="I90" s="1"/>
      <c r="J90" s="103">
        <f aca="true" t="shared" si="19" ref="J90:J102">+C90*$E$85</f>
        <v>0.2</v>
      </c>
      <c r="K90" s="104"/>
      <c r="L90" s="59" t="s">
        <v>20</v>
      </c>
      <c r="M90" s="40">
        <f t="shared" si="18"/>
        <v>6.938479660559653</v>
      </c>
      <c r="N90" s="60">
        <v>2</v>
      </c>
      <c r="O90" s="60">
        <v>1</v>
      </c>
      <c r="P90" s="33">
        <f t="shared" si="11"/>
      </c>
      <c r="Q90" s="33">
        <f t="shared" si="12"/>
      </c>
      <c r="R90" s="33">
        <f t="shared" si="13"/>
        <v>13.876959321119307</v>
      </c>
      <c r="S90" s="33">
        <f t="shared" si="14"/>
      </c>
      <c r="T90" s="33">
        <f t="shared" si="15"/>
      </c>
      <c r="U90" s="33">
        <f t="shared" si="16"/>
      </c>
    </row>
    <row r="91" spans="1:21" ht="12.75">
      <c r="A91" s="14"/>
      <c r="B91" s="14"/>
      <c r="C91" s="58">
        <v>2</v>
      </c>
      <c r="D91" s="1"/>
      <c r="E91" s="50"/>
      <c r="F91" s="1"/>
      <c r="G91" s="1"/>
      <c r="H91" s="1"/>
      <c r="I91" s="1"/>
      <c r="J91" s="103">
        <f t="shared" si="19"/>
        <v>0.4</v>
      </c>
      <c r="K91" s="104"/>
      <c r="L91" s="59" t="s">
        <v>20</v>
      </c>
      <c r="M91" s="40">
        <f t="shared" si="18"/>
        <v>6.903803299631298</v>
      </c>
      <c r="N91" s="60">
        <v>2</v>
      </c>
      <c r="O91" s="60">
        <v>1</v>
      </c>
      <c r="P91" s="33">
        <f t="shared" si="11"/>
      </c>
      <c r="Q91" s="33">
        <f t="shared" si="12"/>
      </c>
      <c r="R91" s="33">
        <f t="shared" si="13"/>
        <v>13.807606599262597</v>
      </c>
      <c r="S91" s="33">
        <f t="shared" si="14"/>
      </c>
      <c r="T91" s="33">
        <f t="shared" si="15"/>
      </c>
      <c r="U91" s="33">
        <f t="shared" si="16"/>
      </c>
    </row>
    <row r="92" spans="1:21" ht="12.75">
      <c r="A92" s="25"/>
      <c r="B92" s="14"/>
      <c r="C92" s="58">
        <v>3</v>
      </c>
      <c r="D92" s="1"/>
      <c r="E92" s="50"/>
      <c r="F92" s="1"/>
      <c r="G92" s="1"/>
      <c r="H92" s="1"/>
      <c r="I92" s="1"/>
      <c r="J92" s="103">
        <f t="shared" si="19"/>
        <v>0.6000000000000001</v>
      </c>
      <c r="K92" s="104"/>
      <c r="L92" s="59" t="s">
        <v>20</v>
      </c>
      <c r="M92" s="40">
        <f t="shared" si="18"/>
        <v>6.845619037019223</v>
      </c>
      <c r="N92" s="60">
        <v>2</v>
      </c>
      <c r="O92" s="60">
        <v>1</v>
      </c>
      <c r="P92" s="33">
        <f t="shared" si="11"/>
      </c>
      <c r="Q92" s="33">
        <f t="shared" si="12"/>
      </c>
      <c r="R92" s="33">
        <f t="shared" si="13"/>
        <v>13.691238074038447</v>
      </c>
      <c r="S92" s="33">
        <f t="shared" si="14"/>
      </c>
      <c r="T92" s="33">
        <f t="shared" si="15"/>
      </c>
      <c r="U92" s="33">
        <f t="shared" si="16"/>
      </c>
    </row>
    <row r="93" spans="1:21" ht="12.75">
      <c r="A93" s="14"/>
      <c r="B93" s="14"/>
      <c r="C93" s="58">
        <v>4</v>
      </c>
      <c r="D93" s="1"/>
      <c r="E93" s="50"/>
      <c r="F93" s="1"/>
      <c r="G93" s="1"/>
      <c r="H93" s="1"/>
      <c r="I93" s="1"/>
      <c r="J93" s="103">
        <f t="shared" si="19"/>
        <v>0.8</v>
      </c>
      <c r="K93" s="104"/>
      <c r="L93" s="59" t="s">
        <v>20</v>
      </c>
      <c r="M93" s="40">
        <f t="shared" si="18"/>
        <v>6.763320190557297</v>
      </c>
      <c r="N93" s="60">
        <v>2</v>
      </c>
      <c r="O93" s="60">
        <v>1</v>
      </c>
      <c r="P93" s="33">
        <f t="shared" si="11"/>
      </c>
      <c r="Q93" s="33">
        <f t="shared" si="12"/>
      </c>
      <c r="R93" s="33">
        <f t="shared" si="13"/>
        <v>13.526640381114595</v>
      </c>
      <c r="S93" s="33">
        <f t="shared" si="14"/>
      </c>
      <c r="T93" s="33">
        <f t="shared" si="15"/>
      </c>
      <c r="U93" s="33">
        <f t="shared" si="16"/>
      </c>
    </row>
    <row r="94" spans="1:21" ht="12.75">
      <c r="A94" s="14"/>
      <c r="B94" s="14"/>
      <c r="C94" s="58">
        <v>5</v>
      </c>
      <c r="D94" s="1"/>
      <c r="E94" s="50"/>
      <c r="F94" s="1"/>
      <c r="G94" s="1"/>
      <c r="H94" s="1"/>
      <c r="I94" s="1"/>
      <c r="J94" s="103">
        <f t="shared" si="19"/>
        <v>1</v>
      </c>
      <c r="K94" s="104"/>
      <c r="L94" s="59" t="s">
        <v>20</v>
      </c>
      <c r="M94" s="40">
        <f t="shared" si="18"/>
        <v>6.656012319700137</v>
      </c>
      <c r="N94" s="60">
        <v>2</v>
      </c>
      <c r="O94" s="60">
        <v>1</v>
      </c>
      <c r="P94" s="33">
        <f t="shared" si="11"/>
      </c>
      <c r="Q94" s="33">
        <f t="shared" si="12"/>
      </c>
      <c r="R94" s="33">
        <f t="shared" si="13"/>
        <v>13.312024639400274</v>
      </c>
      <c r="S94" s="33">
        <f t="shared" si="14"/>
      </c>
      <c r="T94" s="33">
        <f t="shared" si="15"/>
      </c>
      <c r="U94" s="33">
        <f t="shared" si="16"/>
      </c>
    </row>
    <row r="95" spans="1:21" ht="12.75">
      <c r="A95" s="14"/>
      <c r="B95" s="14"/>
      <c r="C95" s="58">
        <v>6</v>
      </c>
      <c r="D95" s="1"/>
      <c r="E95" s="50"/>
      <c r="F95" s="1"/>
      <c r="G95" s="1"/>
      <c r="H95" s="1"/>
      <c r="I95" s="1"/>
      <c r="J95" s="103">
        <f t="shared" si="19"/>
        <v>1.2000000000000002</v>
      </c>
      <c r="K95" s="104"/>
      <c r="L95" s="59" t="s">
        <v>20</v>
      </c>
      <c r="M95" s="40">
        <f t="shared" si="18"/>
        <v>6.522461191912146</v>
      </c>
      <c r="N95" s="60">
        <v>2</v>
      </c>
      <c r="O95" s="60">
        <v>1</v>
      </c>
      <c r="P95" s="33">
        <f t="shared" si="11"/>
      </c>
      <c r="Q95" s="33">
        <f t="shared" si="12"/>
      </c>
      <c r="R95" s="33">
        <f t="shared" si="13"/>
        <v>13.044922383824291</v>
      </c>
      <c r="S95" s="33">
        <f t="shared" si="14"/>
      </c>
      <c r="T95" s="33">
        <f t="shared" si="15"/>
      </c>
      <c r="U95" s="33">
        <f t="shared" si="16"/>
      </c>
    </row>
    <row r="96" spans="1:21" ht="12.75">
      <c r="A96" s="14"/>
      <c r="B96" s="14"/>
      <c r="C96" s="58">
        <v>7</v>
      </c>
      <c r="D96" s="1"/>
      <c r="E96" s="50"/>
      <c r="F96" s="1"/>
      <c r="G96" s="1"/>
      <c r="H96" s="1"/>
      <c r="I96" s="1"/>
      <c r="J96" s="103">
        <f t="shared" si="19"/>
        <v>1.4000000000000001</v>
      </c>
      <c r="K96" s="104"/>
      <c r="L96" s="59" t="s">
        <v>20</v>
      </c>
      <c r="M96" s="40">
        <f t="shared" si="18"/>
        <v>6.361014070099201</v>
      </c>
      <c r="N96" s="60">
        <v>2</v>
      </c>
      <c r="O96" s="60">
        <v>1</v>
      </c>
      <c r="P96" s="33">
        <f t="shared" si="11"/>
      </c>
      <c r="Q96" s="33">
        <f t="shared" si="12"/>
      </c>
      <c r="R96" s="33">
        <f t="shared" si="13"/>
        <v>12.722028140198402</v>
      </c>
      <c r="S96" s="33">
        <f t="shared" si="14"/>
      </c>
      <c r="T96" s="33">
        <f t="shared" si="15"/>
      </c>
      <c r="U96" s="33">
        <f t="shared" si="16"/>
      </c>
    </row>
    <row r="97" spans="1:21" ht="12.75">
      <c r="A97" s="14"/>
      <c r="B97" s="14"/>
      <c r="C97" s="58">
        <v>8</v>
      </c>
      <c r="D97" s="1"/>
      <c r="E97" s="1" t="s">
        <v>38</v>
      </c>
      <c r="F97" s="26"/>
      <c r="G97" s="1"/>
      <c r="H97" s="1"/>
      <c r="I97" s="1"/>
      <c r="J97" s="103">
        <f t="shared" si="19"/>
        <v>1.6</v>
      </c>
      <c r="K97" s="104"/>
      <c r="L97" s="59" t="s">
        <v>20</v>
      </c>
      <c r="M97" s="40">
        <f t="shared" si="18"/>
        <v>6.169481339626533</v>
      </c>
      <c r="N97" s="60">
        <v>2</v>
      </c>
      <c r="O97" s="60">
        <v>1</v>
      </c>
      <c r="P97" s="33">
        <f t="shared" si="11"/>
      </c>
      <c r="Q97" s="33">
        <f t="shared" si="12"/>
      </c>
      <c r="R97" s="33">
        <f t="shared" si="13"/>
        <v>12.338962679253067</v>
      </c>
      <c r="S97" s="33">
        <f t="shared" si="14"/>
      </c>
      <c r="T97" s="33">
        <f t="shared" si="15"/>
      </c>
      <c r="U97" s="33">
        <f t="shared" si="16"/>
      </c>
    </row>
    <row r="98" spans="1:21" ht="12.75">
      <c r="A98" s="14"/>
      <c r="B98" s="14"/>
      <c r="C98" s="58">
        <v>9</v>
      </c>
      <c r="D98" s="1"/>
      <c r="E98" s="1"/>
      <c r="F98" s="1"/>
      <c r="G98" s="1"/>
      <c r="H98" s="1"/>
      <c r="I98" s="1"/>
      <c r="J98" s="103">
        <f t="shared" si="19"/>
        <v>1.8</v>
      </c>
      <c r="K98" s="104"/>
      <c r="L98" s="59" t="s">
        <v>20</v>
      </c>
      <c r="M98" s="40">
        <f t="shared" si="18"/>
        <v>5.9449558450841335</v>
      </c>
      <c r="N98" s="60">
        <v>2</v>
      </c>
      <c r="O98" s="60">
        <v>1</v>
      </c>
      <c r="P98" s="33">
        <f t="shared" si="11"/>
      </c>
      <c r="Q98" s="33">
        <f t="shared" si="12"/>
      </c>
      <c r="R98" s="33">
        <f t="shared" si="13"/>
        <v>11.889911690168267</v>
      </c>
      <c r="S98" s="33">
        <f t="shared" si="14"/>
      </c>
      <c r="T98" s="33">
        <f t="shared" si="15"/>
      </c>
      <c r="U98" s="33">
        <f t="shared" si="16"/>
      </c>
    </row>
    <row r="99" spans="1:21" ht="12.75">
      <c r="A99" s="14"/>
      <c r="B99" s="14"/>
      <c r="C99" s="58">
        <v>10</v>
      </c>
      <c r="D99" s="1"/>
      <c r="E99" s="1"/>
      <c r="F99" s="1"/>
      <c r="G99" s="1"/>
      <c r="H99" s="1"/>
      <c r="I99" s="1"/>
      <c r="J99" s="103">
        <f t="shared" si="19"/>
        <v>2</v>
      </c>
      <c r="K99" s="104"/>
      <c r="L99" s="59" t="s">
        <v>20</v>
      </c>
      <c r="M99" s="40">
        <f t="shared" si="18"/>
        <v>5.683528833392156</v>
      </c>
      <c r="N99" s="60">
        <v>2</v>
      </c>
      <c r="O99" s="60">
        <v>1</v>
      </c>
      <c r="P99" s="33">
        <f t="shared" si="11"/>
      </c>
      <c r="Q99" s="33">
        <f t="shared" si="12"/>
      </c>
      <c r="R99" s="33">
        <f t="shared" si="13"/>
        <v>11.367057666784312</v>
      </c>
      <c r="S99" s="33">
        <f t="shared" si="14"/>
      </c>
      <c r="T99" s="33">
        <f t="shared" si="15"/>
      </c>
      <c r="U99" s="33">
        <f t="shared" si="16"/>
      </c>
    </row>
    <row r="100" spans="1:21" ht="12.75">
      <c r="A100" s="14"/>
      <c r="B100" s="14"/>
      <c r="C100" s="58">
        <v>11</v>
      </c>
      <c r="D100" s="1"/>
      <c r="E100" s="1"/>
      <c r="F100" s="1"/>
      <c r="G100" s="1"/>
      <c r="H100" s="1"/>
      <c r="I100" s="1"/>
      <c r="J100" s="103">
        <f t="shared" si="19"/>
        <v>2.2</v>
      </c>
      <c r="K100" s="104"/>
      <c r="L100" s="59" t="s">
        <v>20</v>
      </c>
      <c r="M100" s="40">
        <f t="shared" si="18"/>
        <v>5.379823417176441</v>
      </c>
      <c r="N100" s="60">
        <v>2</v>
      </c>
      <c r="O100" s="60">
        <v>1</v>
      </c>
      <c r="P100" s="33">
        <f t="shared" si="11"/>
      </c>
      <c r="Q100" s="33">
        <f t="shared" si="12"/>
      </c>
      <c r="R100" s="33">
        <f t="shared" si="13"/>
        <v>10.759646834352882</v>
      </c>
      <c r="S100" s="33">
        <f t="shared" si="14"/>
      </c>
      <c r="T100" s="33">
        <f t="shared" si="15"/>
      </c>
      <c r="U100" s="33">
        <f t="shared" si="16"/>
      </c>
    </row>
    <row r="101" spans="1:21" ht="12.75">
      <c r="A101" s="14"/>
      <c r="B101" s="14"/>
      <c r="C101" s="58">
        <v>12</v>
      </c>
      <c r="D101" s="1"/>
      <c r="E101" s="1"/>
      <c r="F101" s="1"/>
      <c r="G101" s="1"/>
      <c r="H101" s="1"/>
      <c r="I101" s="1"/>
      <c r="J101" s="103">
        <f t="shared" si="19"/>
        <v>2.4000000000000004</v>
      </c>
      <c r="K101" s="104"/>
      <c r="L101" s="59" t="s">
        <v>20</v>
      </c>
      <c r="M101" s="40">
        <f t="shared" si="18"/>
        <v>5.026181453151089</v>
      </c>
      <c r="N101" s="60">
        <v>2</v>
      </c>
      <c r="O101" s="60">
        <v>1</v>
      </c>
      <c r="P101" s="33">
        <f t="shared" si="11"/>
      </c>
      <c r="Q101" s="33">
        <f t="shared" si="12"/>
      </c>
      <c r="R101" s="33">
        <f t="shared" si="13"/>
        <v>10.052362906302179</v>
      </c>
      <c r="S101" s="33">
        <f t="shared" si="14"/>
      </c>
      <c r="T101" s="33">
        <f t="shared" si="15"/>
      </c>
      <c r="U101" s="33">
        <f t="shared" si="16"/>
      </c>
    </row>
    <row r="102" spans="1:21" ht="12.75">
      <c r="A102" s="14"/>
      <c r="B102" s="14"/>
      <c r="C102" s="58">
        <v>13</v>
      </c>
      <c r="D102" s="1"/>
      <c r="E102" s="1"/>
      <c r="F102" s="1"/>
      <c r="G102" s="1"/>
      <c r="H102" s="1"/>
      <c r="I102" s="1"/>
      <c r="J102" s="103">
        <f t="shared" si="19"/>
        <v>2.6</v>
      </c>
      <c r="K102" s="104"/>
      <c r="L102" s="59" t="s">
        <v>20</v>
      </c>
      <c r="M102" s="40">
        <f t="shared" si="18"/>
        <v>4.6111278446818185</v>
      </c>
      <c r="N102" s="60">
        <v>2</v>
      </c>
      <c r="O102" s="60">
        <v>1</v>
      </c>
      <c r="P102" s="33">
        <f t="shared" si="11"/>
      </c>
      <c r="Q102" s="33">
        <f t="shared" si="12"/>
      </c>
      <c r="R102" s="33">
        <f t="shared" si="13"/>
        <v>9.222255689363637</v>
      </c>
      <c r="S102" s="33">
        <f t="shared" si="14"/>
      </c>
      <c r="T102" s="33">
        <f t="shared" si="15"/>
      </c>
      <c r="U102" s="33">
        <f t="shared" si="16"/>
      </c>
    </row>
    <row r="103" spans="1:21" ht="12.75">
      <c r="A103" s="14"/>
      <c r="B103" s="14"/>
      <c r="C103" s="58">
        <v>14</v>
      </c>
      <c r="D103" s="1"/>
      <c r="E103" s="1"/>
      <c r="F103" s="1"/>
      <c r="G103" s="1"/>
      <c r="H103" s="1"/>
      <c r="I103" s="1"/>
      <c r="J103" s="103">
        <f>+C103*$E$85</f>
        <v>2.8000000000000003</v>
      </c>
      <c r="K103" s="104"/>
      <c r="L103" s="59" t="s">
        <v>20</v>
      </c>
      <c r="M103" s="40">
        <f>2*(POWER((($E$84*$E$84)-(C103*C103*$E$85*$E$85)),0.5))</f>
        <v>4.1161268202036725</v>
      </c>
      <c r="N103" s="60">
        <v>2</v>
      </c>
      <c r="O103" s="60">
        <v>1</v>
      </c>
      <c r="P103" s="33">
        <f>IF(L103="1/4",(M103*N103*O103),"")</f>
      </c>
      <c r="Q103" s="33">
        <f>IF(L103="3/8",(M103*N103*O103),"")</f>
      </c>
      <c r="R103" s="33">
        <f>IF(L103="1/2",(M103*N103*O103),"")</f>
        <v>8.232253640407345</v>
      </c>
      <c r="S103" s="33">
        <f>IF(L103="5/8",(M103*N103*O103),"")</f>
      </c>
      <c r="T103" s="33">
        <f>IF(L103="3/4",(M103*N103*O103),"")</f>
      </c>
      <c r="U103" s="33">
        <f>IF(L103="1",(M103*N103*O103),"")</f>
      </c>
    </row>
    <row r="104" spans="1:21" ht="12.75">
      <c r="A104" s="14"/>
      <c r="B104" s="14"/>
      <c r="C104" s="58">
        <v>15</v>
      </c>
      <c r="D104" s="1"/>
      <c r="E104" s="1"/>
      <c r="F104" s="1"/>
      <c r="G104" s="1"/>
      <c r="H104" s="1"/>
      <c r="I104" s="1"/>
      <c r="J104" s="103">
        <f>+C104*$E$85</f>
        <v>3</v>
      </c>
      <c r="K104" s="104"/>
      <c r="L104" s="59" t="s">
        <v>20</v>
      </c>
      <c r="M104" s="40">
        <f>2*(POWER((($E$84*$E$84)-(C104*C104*$E$85*$E$85)),0.5))</f>
        <v>3.507491981459117</v>
      </c>
      <c r="N104" s="60">
        <v>2</v>
      </c>
      <c r="O104" s="60">
        <v>1</v>
      </c>
      <c r="P104" s="33">
        <f>IF(L104="1/4",(M104*N104*O104),"")</f>
      </c>
      <c r="Q104" s="33">
        <f>IF(L104="3/8",(M104*N104*O104),"")</f>
      </c>
      <c r="R104" s="33">
        <f>IF(L104="1/2",(M104*N104*O104),"")</f>
        <v>7.014983962918234</v>
      </c>
      <c r="S104" s="33">
        <f>IF(L104="5/8",(M104*N104*O104),"")</f>
      </c>
      <c r="T104" s="33">
        <f>IF(L104="3/4",(M104*N104*O104),"")</f>
      </c>
      <c r="U104" s="33">
        <f>IF(L104="1",(M104*N104*O104),"")</f>
      </c>
    </row>
    <row r="105" spans="1:21" ht="12.75">
      <c r="A105" s="14"/>
      <c r="B105" s="14"/>
      <c r="C105" s="58">
        <v>16</v>
      </c>
      <c r="D105" s="1"/>
      <c r="E105" s="1"/>
      <c r="F105" s="1"/>
      <c r="G105" s="1"/>
      <c r="H105" s="1"/>
      <c r="I105" s="1"/>
      <c r="J105" s="103">
        <f>+C105*$E$85</f>
        <v>3.2</v>
      </c>
      <c r="K105" s="104"/>
      <c r="L105" s="59" t="s">
        <v>20</v>
      </c>
      <c r="M105" s="40">
        <f>2*(POWER((($E$84*$E$84)-(C105*C105*$E$85*$E$85)),0.5))</f>
        <v>2.7097047809678445</v>
      </c>
      <c r="N105" s="60">
        <v>2</v>
      </c>
      <c r="O105" s="60">
        <v>1</v>
      </c>
      <c r="P105" s="33">
        <f>IF(L105="1/4",(M105*N105*O105),"")</f>
      </c>
      <c r="Q105" s="33">
        <f>IF(L105="3/8",(M105*N105*O105),"")</f>
      </c>
      <c r="R105" s="33">
        <f>IF(L105="1/2",(M105*N105*O105),"")</f>
        <v>5.419409561935689</v>
      </c>
      <c r="S105" s="33">
        <f>IF(L105="5/8",(M105*N105*O105),"")</f>
      </c>
      <c r="T105" s="33">
        <f>IF(L105="3/4",(M105*N105*O105),"")</f>
      </c>
      <c r="U105" s="33">
        <f>IF(L105="1",(M105*N105*O105),"")</f>
      </c>
    </row>
    <row r="106" spans="1:21" ht="12.75">
      <c r="A106" s="14"/>
      <c r="B106" s="14"/>
      <c r="C106" s="58">
        <v>17</v>
      </c>
      <c r="D106" s="1"/>
      <c r="E106" s="1"/>
      <c r="F106" s="1"/>
      <c r="G106" s="1"/>
      <c r="H106" s="1"/>
      <c r="I106" s="1"/>
      <c r="J106" s="103">
        <f>+C106*$E$85</f>
        <v>3.4000000000000004</v>
      </c>
      <c r="K106" s="104"/>
      <c r="L106" s="59" t="s">
        <v>20</v>
      </c>
      <c r="M106" s="40">
        <f>2*(POWER((($E$84*$E$84)-(C106*C106*$E$85*$E$85)),0.5))</f>
        <v>1.4361406616345047</v>
      </c>
      <c r="N106" s="60">
        <v>2</v>
      </c>
      <c r="O106" s="60">
        <v>1</v>
      </c>
      <c r="P106" s="33">
        <f>IF(L106="1/4",(M106*N106*O106),"")</f>
      </c>
      <c r="Q106" s="33">
        <f>IF(L106="3/8",(M106*N106*O106),"")</f>
      </c>
      <c r="R106" s="33">
        <f>IF(L106="1/2",(M106*N106*O106),"")</f>
        <v>2.8722813232690094</v>
      </c>
      <c r="S106" s="33">
        <f>IF(L106="5/8",(M106*N106*O106),"")</f>
      </c>
      <c r="T106" s="33">
        <f>IF(L106="3/4",(M106*N106*O106),"")</f>
      </c>
      <c r="U106" s="33">
        <f>IF(L106="1",(M106*N106*O106),"")</f>
      </c>
    </row>
    <row r="107" spans="1:21" ht="12.75">
      <c r="A107" s="14"/>
      <c r="B107" s="14"/>
      <c r="C107" s="21"/>
      <c r="D107" s="1"/>
      <c r="E107" s="1"/>
      <c r="F107" s="1"/>
      <c r="G107" s="1"/>
      <c r="H107" s="1"/>
      <c r="I107" s="1"/>
      <c r="J107" s="1"/>
      <c r="K107" s="8"/>
      <c r="L107" s="45"/>
      <c r="M107" s="40"/>
      <c r="N107" s="14"/>
      <c r="O107" s="14"/>
      <c r="P107" s="33">
        <f t="shared" si="11"/>
      </c>
      <c r="Q107" s="33">
        <f t="shared" si="12"/>
      </c>
      <c r="R107" s="33">
        <f t="shared" si="13"/>
      </c>
      <c r="S107" s="33">
        <f t="shared" si="14"/>
      </c>
      <c r="T107" s="33">
        <f t="shared" si="15"/>
      </c>
      <c r="U107" s="33">
        <f t="shared" si="16"/>
      </c>
    </row>
    <row r="108" spans="1:21" ht="12.75">
      <c r="A108" s="14"/>
      <c r="B108" s="14"/>
      <c r="C108" s="21"/>
      <c r="D108" s="1"/>
      <c r="E108" s="1"/>
      <c r="F108" s="1"/>
      <c r="G108" s="1"/>
      <c r="H108" s="1"/>
      <c r="I108" s="1"/>
      <c r="J108" s="1"/>
      <c r="K108" s="8"/>
      <c r="L108" s="45"/>
      <c r="M108" s="33"/>
      <c r="N108" s="14"/>
      <c r="O108" s="14"/>
      <c r="P108" s="33">
        <f t="shared" si="11"/>
      </c>
      <c r="Q108" s="33">
        <f t="shared" si="12"/>
      </c>
      <c r="R108" s="33">
        <f t="shared" si="13"/>
      </c>
      <c r="S108" s="33">
        <f t="shared" si="14"/>
      </c>
      <c r="T108" s="33">
        <f t="shared" si="15"/>
      </c>
      <c r="U108" s="33">
        <f t="shared" si="16"/>
      </c>
    </row>
    <row r="109" spans="1:21" ht="12.75">
      <c r="A109" s="14"/>
      <c r="B109" s="14"/>
      <c r="C109" s="21"/>
      <c r="D109" s="1"/>
      <c r="E109" s="1"/>
      <c r="F109" s="1"/>
      <c r="G109" s="1"/>
      <c r="H109" s="1"/>
      <c r="I109" s="1"/>
      <c r="J109" s="1"/>
      <c r="K109" s="8"/>
      <c r="L109" s="45"/>
      <c r="M109" s="33"/>
      <c r="N109" s="14"/>
      <c r="O109" s="14"/>
      <c r="P109" s="33">
        <f t="shared" si="11"/>
      </c>
      <c r="Q109" s="33">
        <f t="shared" si="12"/>
      </c>
      <c r="R109" s="33">
        <f t="shared" si="13"/>
      </c>
      <c r="S109" s="33">
        <f t="shared" si="14"/>
      </c>
      <c r="T109" s="33">
        <f t="shared" si="15"/>
      </c>
      <c r="U109" s="33">
        <f t="shared" si="16"/>
      </c>
    </row>
    <row r="110" spans="1:22" ht="12.75">
      <c r="A110" s="15"/>
      <c r="B110" s="15"/>
      <c r="C110" s="51"/>
      <c r="D110" s="5"/>
      <c r="E110" s="5"/>
      <c r="F110" s="5"/>
      <c r="G110" s="5"/>
      <c r="H110" s="5"/>
      <c r="I110" s="5"/>
      <c r="J110" s="5"/>
      <c r="K110" s="10"/>
      <c r="L110" s="49"/>
      <c r="M110" s="32"/>
      <c r="N110" s="15"/>
      <c r="O110" s="15"/>
      <c r="P110" s="32"/>
      <c r="Q110" s="32"/>
      <c r="R110" s="32"/>
      <c r="S110" s="32"/>
      <c r="T110" s="32"/>
      <c r="U110" s="32"/>
      <c r="V110" s="9"/>
    </row>
    <row r="111" spans="3:22" ht="12.75">
      <c r="C111" s="52"/>
      <c r="D111" s="17"/>
      <c r="E111" s="17"/>
      <c r="F111" s="17"/>
      <c r="G111" s="17"/>
      <c r="H111" s="17"/>
      <c r="I111" s="17"/>
      <c r="J111" s="17"/>
      <c r="K111" s="16"/>
      <c r="L111" s="19" t="s">
        <v>11</v>
      </c>
      <c r="M111" s="41"/>
      <c r="N111" s="6"/>
      <c r="O111" s="20"/>
      <c r="P111" s="34">
        <v>0.25</v>
      </c>
      <c r="Q111" s="34">
        <v>0.56</v>
      </c>
      <c r="R111" s="34">
        <v>1.02</v>
      </c>
      <c r="S111" s="34">
        <v>1.6</v>
      </c>
      <c r="T111" s="34">
        <v>2.26</v>
      </c>
      <c r="U111" s="34">
        <v>4.04</v>
      </c>
      <c r="V111" s="18" t="s">
        <v>14</v>
      </c>
    </row>
    <row r="112" spans="3:22" ht="12.75">
      <c r="C112" s="53"/>
      <c r="D112" s="1"/>
      <c r="E112" s="1"/>
      <c r="F112" s="1"/>
      <c r="G112" s="1"/>
      <c r="H112" s="1"/>
      <c r="I112" s="1"/>
      <c r="J112" s="1"/>
      <c r="K112" s="8"/>
      <c r="L112" s="9" t="s">
        <v>13</v>
      </c>
      <c r="M112" s="42"/>
      <c r="N112" s="5"/>
      <c r="O112" s="10"/>
      <c r="P112" s="32">
        <f aca="true" t="shared" si="20" ref="P112:U112">SUM(P67:P110)</f>
        <v>0</v>
      </c>
      <c r="Q112" s="32">
        <f t="shared" si="20"/>
        <v>0</v>
      </c>
      <c r="R112" s="32">
        <f t="shared" si="20"/>
        <v>380.20109098742506</v>
      </c>
      <c r="S112" s="32">
        <f t="shared" si="20"/>
        <v>0</v>
      </c>
      <c r="T112" s="32">
        <f t="shared" si="20"/>
        <v>0</v>
      </c>
      <c r="U112" s="32">
        <f t="shared" si="20"/>
        <v>0</v>
      </c>
      <c r="V112" s="15"/>
    </row>
    <row r="113" spans="3:22" ht="12.75">
      <c r="C113" s="53"/>
      <c r="D113" s="1"/>
      <c r="E113" s="1"/>
      <c r="F113" s="1"/>
      <c r="G113" s="1"/>
      <c r="H113" s="1"/>
      <c r="I113" s="1"/>
      <c r="J113" s="1"/>
      <c r="K113" s="8"/>
      <c r="L113" s="9" t="s">
        <v>12</v>
      </c>
      <c r="M113" s="42"/>
      <c r="N113" s="5"/>
      <c r="O113" s="10"/>
      <c r="P113" s="32">
        <f aca="true" t="shared" si="21" ref="P113:U113">+P111*P112</f>
        <v>0</v>
      </c>
      <c r="Q113" s="32">
        <f t="shared" si="21"/>
        <v>0</v>
      </c>
      <c r="R113" s="32">
        <f t="shared" si="21"/>
        <v>387.80511280717354</v>
      </c>
      <c r="S113" s="32">
        <f t="shared" si="21"/>
        <v>0</v>
      </c>
      <c r="T113" s="32">
        <f t="shared" si="21"/>
        <v>0</v>
      </c>
      <c r="U113" s="32">
        <f t="shared" si="21"/>
        <v>0</v>
      </c>
      <c r="V113" s="39">
        <f>SUM(P113:U113)</f>
        <v>387.80511280717354</v>
      </c>
    </row>
  </sheetData>
  <mergeCells count="96">
    <mergeCell ref="J105:K105"/>
    <mergeCell ref="J106:K106"/>
    <mergeCell ref="J104:K104"/>
    <mergeCell ref="J70:K70"/>
    <mergeCell ref="J71:K71"/>
    <mergeCell ref="J72:K72"/>
    <mergeCell ref="J73:K73"/>
    <mergeCell ref="J100:K100"/>
    <mergeCell ref="J101:K101"/>
    <mergeCell ref="J102:K102"/>
    <mergeCell ref="J103:K103"/>
    <mergeCell ref="J96:K96"/>
    <mergeCell ref="J97:K97"/>
    <mergeCell ref="J98:K98"/>
    <mergeCell ref="J99:K99"/>
    <mergeCell ref="J92:K92"/>
    <mergeCell ref="J93:K93"/>
    <mergeCell ref="J94:K94"/>
    <mergeCell ref="J95:K95"/>
    <mergeCell ref="J88:K88"/>
    <mergeCell ref="J89:K89"/>
    <mergeCell ref="J90:K90"/>
    <mergeCell ref="J91:K91"/>
    <mergeCell ref="E86:G86"/>
    <mergeCell ref="J86:K86"/>
    <mergeCell ref="E87:G87"/>
    <mergeCell ref="J87:K87"/>
    <mergeCell ref="E84:F84"/>
    <mergeCell ref="J84:K84"/>
    <mergeCell ref="E85:F85"/>
    <mergeCell ref="J85:K85"/>
    <mergeCell ref="D82:E82"/>
    <mergeCell ref="J82:K82"/>
    <mergeCell ref="H83:I83"/>
    <mergeCell ref="J83:K83"/>
    <mergeCell ref="H79:I79"/>
    <mergeCell ref="J79:K79"/>
    <mergeCell ref="J80:K80"/>
    <mergeCell ref="J81:K81"/>
    <mergeCell ref="J76:K76"/>
    <mergeCell ref="J77:K77"/>
    <mergeCell ref="D78:E78"/>
    <mergeCell ref="J78:K78"/>
    <mergeCell ref="D74:E74"/>
    <mergeCell ref="J74:K74"/>
    <mergeCell ref="H75:I75"/>
    <mergeCell ref="J75:K75"/>
    <mergeCell ref="A57:V57"/>
    <mergeCell ref="C65:K65"/>
    <mergeCell ref="P65:U65"/>
    <mergeCell ref="C66:K66"/>
    <mergeCell ref="J43:K43"/>
    <mergeCell ref="J44:K44"/>
    <mergeCell ref="J39:K39"/>
    <mergeCell ref="J40:K40"/>
    <mergeCell ref="J41:K41"/>
    <mergeCell ref="J42:K42"/>
    <mergeCell ref="J35:K35"/>
    <mergeCell ref="J36:K36"/>
    <mergeCell ref="J37:K37"/>
    <mergeCell ref="J38:K38"/>
    <mergeCell ref="J31:K31"/>
    <mergeCell ref="J32:K32"/>
    <mergeCell ref="J33:K33"/>
    <mergeCell ref="J34:K34"/>
    <mergeCell ref="J27:K27"/>
    <mergeCell ref="J28:K28"/>
    <mergeCell ref="J29:K29"/>
    <mergeCell ref="J30:K30"/>
    <mergeCell ref="J23:K23"/>
    <mergeCell ref="J24:K24"/>
    <mergeCell ref="J25:K25"/>
    <mergeCell ref="J26:K26"/>
    <mergeCell ref="E27:G27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E24:F24"/>
    <mergeCell ref="E25:F25"/>
    <mergeCell ref="E26:G26"/>
    <mergeCell ref="D22:E22"/>
    <mergeCell ref="H23:I23"/>
    <mergeCell ref="D14:E14"/>
    <mergeCell ref="H15:I15"/>
    <mergeCell ref="D18:E18"/>
    <mergeCell ref="H19:I19"/>
    <mergeCell ref="P9:U9"/>
    <mergeCell ref="A1:V1"/>
    <mergeCell ref="C9:K9"/>
    <mergeCell ref="C10:K10"/>
  </mergeCells>
  <printOptions horizontalCentered="1"/>
  <pageMargins left="0.3937007874015748" right="0.75" top="0.5905511811023623" bottom="0.3937007874015748" header="0" footer="0"/>
  <pageSetup horizontalDpi="300" verticalDpi="3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6"/>
  <sheetViews>
    <sheetView showGridLines="0" zoomScale="75" zoomScaleNormal="75" workbookViewId="0" topLeftCell="A1">
      <selection activeCell="G29" sqref="G29:H29"/>
    </sheetView>
  </sheetViews>
  <sheetFormatPr defaultColWidth="11.421875" defaultRowHeight="12.75"/>
  <cols>
    <col min="1" max="1" width="10.00390625" style="0" customWidth="1"/>
    <col min="2" max="2" width="17.8515625" style="0" customWidth="1"/>
    <col min="3" max="3" width="4.7109375" style="0" customWidth="1"/>
    <col min="4" max="10" width="3.7109375" style="0" customWidth="1"/>
    <col min="11" max="11" width="3.00390625" style="0" customWidth="1"/>
    <col min="12" max="12" width="8.57421875" style="0" customWidth="1"/>
    <col min="13" max="13" width="11.28125" style="0" customWidth="1"/>
    <col min="14" max="14" width="11.57421875" style="0" customWidth="1"/>
    <col min="15" max="15" width="20.00390625" style="0" customWidth="1"/>
    <col min="16" max="21" width="10.7109375" style="0" customWidth="1"/>
  </cols>
  <sheetData>
    <row r="1" spans="1:22" ht="12.75">
      <c r="A1" s="86" t="s">
        <v>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8"/>
    </row>
    <row r="3" ht="12.75">
      <c r="V3" s="2" t="s">
        <v>9</v>
      </c>
    </row>
    <row r="4" spans="1:22" ht="12.75">
      <c r="A4" t="s">
        <v>0</v>
      </c>
      <c r="B4" s="5" t="s">
        <v>23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t="s">
        <v>5</v>
      </c>
      <c r="P4" s="5" t="s">
        <v>23</v>
      </c>
      <c r="Q4" s="5"/>
      <c r="R4" s="5"/>
      <c r="S4" s="5"/>
      <c r="T4" s="5"/>
      <c r="V4" s="4"/>
    </row>
    <row r="5" spans="1:22" ht="12.75">
      <c r="A5" t="s">
        <v>3</v>
      </c>
      <c r="B5" s="6" t="s">
        <v>23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t="s">
        <v>6</v>
      </c>
      <c r="P5" s="6" t="s">
        <v>23</v>
      </c>
      <c r="Q5" s="6"/>
      <c r="R5" s="6"/>
      <c r="S5" s="6"/>
      <c r="T5" s="6"/>
      <c r="V5" s="37">
        <v>3</v>
      </c>
    </row>
    <row r="6" spans="1:22" ht="12.75">
      <c r="A6" t="s">
        <v>4</v>
      </c>
      <c r="B6" s="6" t="s">
        <v>23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t="s">
        <v>1</v>
      </c>
      <c r="P6" s="6" t="s">
        <v>23</v>
      </c>
      <c r="Q6" s="6"/>
      <c r="R6" s="6"/>
      <c r="S6" s="6"/>
      <c r="T6" s="6"/>
      <c r="V6" s="3"/>
    </row>
    <row r="8" ht="12.75">
      <c r="M8" s="30"/>
    </row>
    <row r="9" spans="1:21" ht="12.75">
      <c r="A9" s="11" t="s">
        <v>24</v>
      </c>
      <c r="B9" s="12" t="s">
        <v>26</v>
      </c>
      <c r="C9" s="89" t="s">
        <v>15</v>
      </c>
      <c r="D9" s="90"/>
      <c r="E9" s="90"/>
      <c r="F9" s="90"/>
      <c r="G9" s="90"/>
      <c r="H9" s="90"/>
      <c r="I9" s="90"/>
      <c r="J9" s="90"/>
      <c r="K9" s="91"/>
      <c r="L9" s="12" t="s">
        <v>10</v>
      </c>
      <c r="M9" s="13" t="s">
        <v>7</v>
      </c>
      <c r="N9" s="13" t="s">
        <v>30</v>
      </c>
      <c r="O9" s="13" t="s">
        <v>31</v>
      </c>
      <c r="P9" s="83" t="s">
        <v>8</v>
      </c>
      <c r="Q9" s="84"/>
      <c r="R9" s="84"/>
      <c r="S9" s="84"/>
      <c r="T9" s="84"/>
      <c r="U9" s="85"/>
    </row>
    <row r="10" spans="1:21" ht="12.75">
      <c r="A10" s="36" t="s">
        <v>16</v>
      </c>
      <c r="B10" s="35" t="s">
        <v>33</v>
      </c>
      <c r="C10" s="92" t="s">
        <v>28</v>
      </c>
      <c r="D10" s="93"/>
      <c r="E10" s="93"/>
      <c r="F10" s="93"/>
      <c r="G10" s="93"/>
      <c r="H10" s="93"/>
      <c r="I10" s="93"/>
      <c r="J10" s="93"/>
      <c r="K10" s="94"/>
      <c r="L10" s="35" t="s">
        <v>34</v>
      </c>
      <c r="M10" s="35" t="s">
        <v>25</v>
      </c>
      <c r="N10" s="35" t="s">
        <v>29</v>
      </c>
      <c r="O10" s="35" t="s">
        <v>32</v>
      </c>
      <c r="P10" s="23" t="s">
        <v>18</v>
      </c>
      <c r="Q10" s="24" t="s">
        <v>19</v>
      </c>
      <c r="R10" s="24" t="s">
        <v>20</v>
      </c>
      <c r="S10" s="24" t="s">
        <v>21</v>
      </c>
      <c r="T10" s="24" t="s">
        <v>22</v>
      </c>
      <c r="U10" s="22" t="s">
        <v>17</v>
      </c>
    </row>
    <row r="11" spans="1:21" ht="12.75">
      <c r="A11" s="13" t="s">
        <v>47</v>
      </c>
      <c r="B11" s="38" t="s">
        <v>48</v>
      </c>
      <c r="C11" s="7"/>
      <c r="D11" s="1"/>
      <c r="E11" s="1"/>
      <c r="F11" s="1"/>
      <c r="G11" s="1"/>
      <c r="H11" s="1"/>
      <c r="I11" s="1"/>
      <c r="J11" s="1"/>
      <c r="K11" s="8"/>
      <c r="L11" s="14"/>
      <c r="M11" s="14"/>
      <c r="N11" s="14"/>
      <c r="O11" s="14"/>
      <c r="P11" s="28"/>
      <c r="Q11" s="29"/>
      <c r="R11" s="29"/>
      <c r="S11" s="29"/>
      <c r="T11" s="29"/>
      <c r="U11" s="31"/>
    </row>
    <row r="12" spans="1:21" ht="12.75">
      <c r="A12" s="14"/>
      <c r="B12" s="38"/>
      <c r="C12" s="55" t="s">
        <v>74</v>
      </c>
      <c r="D12" s="1"/>
      <c r="E12" s="1"/>
      <c r="F12" s="1"/>
      <c r="G12" s="1"/>
      <c r="H12" s="1"/>
      <c r="I12" s="1"/>
      <c r="J12" s="1"/>
      <c r="K12" s="8"/>
      <c r="L12" s="45"/>
      <c r="M12" s="65"/>
      <c r="N12" s="14"/>
      <c r="O12" s="14"/>
      <c r="P12" s="33">
        <f>IF(L12="1/4",(M12*N12*O12),"")</f>
      </c>
      <c r="Q12" s="33">
        <f>IF(L12="3/8",(M12*N12*O12),"")</f>
      </c>
      <c r="R12" s="33">
        <f>IF(L12="1/2",(M12*N12*O12),"")</f>
      </c>
      <c r="S12" s="33">
        <f>IF(L12="5/8",(M12*N12*O12),"")</f>
      </c>
      <c r="T12" s="33">
        <f>IF(L12="3/4",(M12*N12*O12),"")</f>
      </c>
      <c r="U12" s="33">
        <f>IF(L12="1",(M12*N12*O12),"")</f>
      </c>
    </row>
    <row r="13" spans="1:22" ht="12.75">
      <c r="A13" s="25"/>
      <c r="B13" s="14"/>
      <c r="C13" s="61"/>
      <c r="D13" s="50"/>
      <c r="E13" s="50"/>
      <c r="F13" s="50"/>
      <c r="G13" s="50"/>
      <c r="H13" s="1"/>
      <c r="I13" s="1"/>
      <c r="J13" s="57"/>
      <c r="K13" s="8"/>
      <c r="L13" s="45"/>
      <c r="M13" s="14"/>
      <c r="N13" s="14"/>
      <c r="O13" s="14"/>
      <c r="P13" s="33"/>
      <c r="Q13" s="33">
        <f aca="true" t="shared" si="0" ref="Q13:Q50">IF(L13="3/8",(M13*N13*O13),"")</f>
      </c>
      <c r="R13" s="33">
        <f aca="true" t="shared" si="1" ref="R13:R50">IF(L13="1/2",(M13*N13*O13),"")</f>
      </c>
      <c r="S13" s="33">
        <f aca="true" t="shared" si="2" ref="S13:S50">IF(L13="5/8",(M13*N13*O13),"")</f>
      </c>
      <c r="T13" s="33">
        <f aca="true" t="shared" si="3" ref="T13:T50">IF(L13="3/4",(M13*N13*O13),"")</f>
      </c>
      <c r="U13" s="33">
        <f aca="true" t="shared" si="4" ref="U13:U50">IF(L13="1",(M13*N13*O13),"")</f>
      </c>
      <c r="V13" s="1"/>
    </row>
    <row r="14" spans="1:21" ht="12.75">
      <c r="A14" s="14"/>
      <c r="B14" s="40"/>
      <c r="C14" s="62"/>
      <c r="D14" s="116"/>
      <c r="E14" s="116"/>
      <c r="F14" s="50"/>
      <c r="G14" s="50"/>
      <c r="H14" s="1"/>
      <c r="I14" s="57" t="s">
        <v>65</v>
      </c>
      <c r="J14" s="97"/>
      <c r="K14" s="111"/>
      <c r="L14" s="47"/>
      <c r="M14" s="40"/>
      <c r="N14" s="27"/>
      <c r="O14" s="27"/>
      <c r="P14" s="33">
        <f aca="true" t="shared" si="5" ref="P14:P50">IF(L14="1/4",(M14*N14*O14),"")</f>
      </c>
      <c r="Q14" s="33">
        <f t="shared" si="0"/>
      </c>
      <c r="R14" s="33">
        <f t="shared" si="1"/>
      </c>
      <c r="S14" s="33">
        <f t="shared" si="2"/>
      </c>
      <c r="T14" s="33">
        <f t="shared" si="3"/>
      </c>
      <c r="U14" s="33">
        <f t="shared" si="4"/>
      </c>
    </row>
    <row r="15" spans="1:21" ht="12.75">
      <c r="A15" s="14"/>
      <c r="B15" s="14"/>
      <c r="C15" s="62"/>
      <c r="D15" s="50"/>
      <c r="E15" s="50"/>
      <c r="F15" s="50"/>
      <c r="G15" s="50"/>
      <c r="H15" s="97"/>
      <c r="I15" s="97"/>
      <c r="J15" s="97"/>
      <c r="K15" s="111"/>
      <c r="L15" s="47"/>
      <c r="M15" s="40"/>
      <c r="N15" s="27"/>
      <c r="O15" s="27"/>
      <c r="P15" s="33">
        <f t="shared" si="5"/>
      </c>
      <c r="Q15" s="33">
        <f t="shared" si="0"/>
      </c>
      <c r="R15" s="33">
        <f t="shared" si="1"/>
      </c>
      <c r="S15" s="33">
        <f t="shared" si="2"/>
      </c>
      <c r="T15" s="33">
        <f t="shared" si="3"/>
      </c>
      <c r="U15" s="33">
        <f t="shared" si="4"/>
      </c>
    </row>
    <row r="16" spans="1:21" ht="12.75">
      <c r="A16" s="14"/>
      <c r="B16" s="14"/>
      <c r="C16" s="62"/>
      <c r="D16" s="50"/>
      <c r="E16" s="50"/>
      <c r="F16" s="50"/>
      <c r="G16" s="50"/>
      <c r="H16" s="1"/>
      <c r="I16" s="1"/>
      <c r="J16" s="97"/>
      <c r="K16" s="111"/>
      <c r="L16" s="47"/>
      <c r="M16" s="40"/>
      <c r="N16" s="27"/>
      <c r="O16" s="27"/>
      <c r="P16" s="33">
        <f t="shared" si="5"/>
      </c>
      <c r="Q16" s="33">
        <f t="shared" si="0"/>
      </c>
      <c r="R16" s="33">
        <f t="shared" si="1"/>
      </c>
      <c r="S16" s="33">
        <f t="shared" si="2"/>
      </c>
      <c r="T16" s="33">
        <f t="shared" si="3"/>
      </c>
      <c r="U16" s="33">
        <f t="shared" si="4"/>
      </c>
    </row>
    <row r="17" spans="1:21" ht="12.75">
      <c r="A17" s="14"/>
      <c r="B17" s="14"/>
      <c r="C17" s="62"/>
      <c r="D17" s="50"/>
      <c r="E17" s="50"/>
      <c r="F17" s="50"/>
      <c r="G17" s="50"/>
      <c r="H17" s="1"/>
      <c r="I17" s="1"/>
      <c r="J17" s="120" t="s">
        <v>66</v>
      </c>
      <c r="K17" s="121"/>
      <c r="L17" s="47"/>
      <c r="M17" s="40"/>
      <c r="N17" s="27"/>
      <c r="O17" s="27"/>
      <c r="P17" s="33">
        <f t="shared" si="5"/>
      </c>
      <c r="Q17" s="33">
        <f t="shared" si="0"/>
      </c>
      <c r="R17" s="33">
        <f t="shared" si="1"/>
      </c>
      <c r="S17" s="33">
        <f t="shared" si="2"/>
      </c>
      <c r="T17" s="33">
        <f t="shared" si="3"/>
      </c>
      <c r="U17" s="33">
        <f t="shared" si="4"/>
      </c>
    </row>
    <row r="18" spans="1:21" ht="12.75">
      <c r="A18" s="14"/>
      <c r="B18" s="14"/>
      <c r="C18" s="62"/>
      <c r="D18" s="118"/>
      <c r="E18" s="119"/>
      <c r="F18" s="50"/>
      <c r="G18" s="50"/>
      <c r="H18" s="1"/>
      <c r="I18" s="1"/>
      <c r="J18" s="98" t="s">
        <v>52</v>
      </c>
      <c r="K18" s="122"/>
      <c r="L18" s="47"/>
      <c r="M18" s="40"/>
      <c r="N18" s="27"/>
      <c r="O18" s="27"/>
      <c r="P18" s="33">
        <f t="shared" si="5"/>
      </c>
      <c r="Q18" s="33">
        <f t="shared" si="0"/>
      </c>
      <c r="R18" s="33">
        <f t="shared" si="1"/>
      </c>
      <c r="S18" s="33">
        <f t="shared" si="2"/>
      </c>
      <c r="T18" s="33">
        <f t="shared" si="3"/>
      </c>
      <c r="U18" s="33">
        <f t="shared" si="4"/>
      </c>
    </row>
    <row r="19" spans="1:21" ht="12.75">
      <c r="A19" s="14"/>
      <c r="B19" s="14"/>
      <c r="C19" s="62"/>
      <c r="D19" s="50"/>
      <c r="E19" s="50"/>
      <c r="F19" s="50"/>
      <c r="G19" s="50"/>
      <c r="H19" s="98" t="s">
        <v>35</v>
      </c>
      <c r="I19" s="99"/>
      <c r="J19" s="97"/>
      <c r="K19" s="111"/>
      <c r="L19" s="47"/>
      <c r="M19" s="40"/>
      <c r="N19" s="27"/>
      <c r="O19" s="27"/>
      <c r="P19" s="33">
        <f t="shared" si="5"/>
      </c>
      <c r="Q19" s="33">
        <f t="shared" si="0"/>
      </c>
      <c r="R19" s="33">
        <f t="shared" si="1"/>
      </c>
      <c r="S19" s="33">
        <f t="shared" si="2"/>
      </c>
      <c r="T19" s="33">
        <f t="shared" si="3"/>
      </c>
      <c r="U19" s="33">
        <f t="shared" si="4"/>
      </c>
    </row>
    <row r="20" spans="1:21" ht="12.75">
      <c r="A20" s="14"/>
      <c r="B20" s="14"/>
      <c r="C20" s="62"/>
      <c r="D20" s="50"/>
      <c r="E20" s="50"/>
      <c r="F20" s="50"/>
      <c r="G20" s="50"/>
      <c r="H20" s="1"/>
      <c r="I20" s="1"/>
      <c r="J20" s="97"/>
      <c r="K20" s="111"/>
      <c r="L20" s="47"/>
      <c r="M20" s="40"/>
      <c r="N20" s="27"/>
      <c r="O20" s="27"/>
      <c r="P20" s="33">
        <f t="shared" si="5"/>
      </c>
      <c r="Q20" s="33">
        <f t="shared" si="0"/>
      </c>
      <c r="R20" s="33">
        <f t="shared" si="1"/>
      </c>
      <c r="S20" s="33">
        <f t="shared" si="2"/>
      </c>
      <c r="T20" s="33">
        <f t="shared" si="3"/>
      </c>
      <c r="U20" s="33">
        <f t="shared" si="4"/>
      </c>
    </row>
    <row r="21" spans="1:21" ht="12.75">
      <c r="A21" s="14"/>
      <c r="B21" s="14"/>
      <c r="C21" s="62"/>
      <c r="D21" s="50"/>
      <c r="E21" s="50"/>
      <c r="F21" s="50"/>
      <c r="G21" s="50"/>
      <c r="H21" s="1"/>
      <c r="I21" s="1"/>
      <c r="J21" s="123" t="s">
        <v>51</v>
      </c>
      <c r="K21" s="111"/>
      <c r="L21" s="47"/>
      <c r="M21" s="40"/>
      <c r="N21" s="27"/>
      <c r="O21" s="27"/>
      <c r="P21" s="33">
        <f t="shared" si="5"/>
      </c>
      <c r="Q21" s="33">
        <f t="shared" si="0"/>
      </c>
      <c r="R21" s="33">
        <f t="shared" si="1"/>
      </c>
      <c r="S21" s="33">
        <f t="shared" si="2"/>
      </c>
      <c r="T21" s="33">
        <f t="shared" si="3"/>
      </c>
      <c r="U21" s="33">
        <f t="shared" si="4"/>
      </c>
    </row>
    <row r="22" spans="1:21" ht="12.75">
      <c r="A22" s="14"/>
      <c r="B22" s="14"/>
      <c r="C22" s="62"/>
      <c r="D22" s="116"/>
      <c r="E22" s="116"/>
      <c r="F22" s="50"/>
      <c r="G22" s="50"/>
      <c r="H22" s="1"/>
      <c r="I22" s="1"/>
      <c r="J22" s="97"/>
      <c r="K22" s="111"/>
      <c r="L22" s="47"/>
      <c r="M22" s="40"/>
      <c r="N22" s="27"/>
      <c r="O22" s="27"/>
      <c r="P22" s="33">
        <f t="shared" si="5"/>
      </c>
      <c r="Q22" s="33">
        <f t="shared" si="0"/>
      </c>
      <c r="R22" s="33">
        <f t="shared" si="1"/>
      </c>
      <c r="S22" s="33">
        <f t="shared" si="2"/>
      </c>
      <c r="T22" s="33">
        <f t="shared" si="3"/>
      </c>
      <c r="U22" s="33">
        <f t="shared" si="4"/>
      </c>
    </row>
    <row r="23" spans="1:21" ht="12.75">
      <c r="A23" s="14"/>
      <c r="B23" s="14"/>
      <c r="C23" s="62"/>
      <c r="D23" s="50"/>
      <c r="E23" s="50"/>
      <c r="F23" s="50"/>
      <c r="G23" s="50"/>
      <c r="H23" s="95"/>
      <c r="I23" s="96"/>
      <c r="J23" s="97"/>
      <c r="K23" s="111"/>
      <c r="L23" s="47"/>
      <c r="M23" s="40"/>
      <c r="N23" s="27"/>
      <c r="O23" s="27"/>
      <c r="P23" s="33">
        <f t="shared" si="5"/>
      </c>
      <c r="Q23" s="33">
        <f t="shared" si="0"/>
      </c>
      <c r="R23" s="33">
        <f t="shared" si="1"/>
      </c>
      <c r="S23" s="33">
        <f t="shared" si="2"/>
      </c>
      <c r="T23" s="33">
        <f t="shared" si="3"/>
      </c>
      <c r="U23" s="33">
        <f t="shared" si="4"/>
      </c>
    </row>
    <row r="24" spans="1:21" ht="12.75">
      <c r="A24" s="14"/>
      <c r="B24" s="14"/>
      <c r="C24" s="62"/>
      <c r="D24" s="50"/>
      <c r="E24" s="115"/>
      <c r="F24" s="115"/>
      <c r="G24" s="50"/>
      <c r="H24" s="1"/>
      <c r="I24" s="1" t="s">
        <v>50</v>
      </c>
      <c r="J24" s="97"/>
      <c r="K24" s="111"/>
      <c r="L24" s="47"/>
      <c r="M24" s="40"/>
      <c r="N24" s="27"/>
      <c r="O24" s="27"/>
      <c r="P24" s="33">
        <f t="shared" si="5"/>
      </c>
      <c r="Q24" s="33">
        <f t="shared" si="0"/>
      </c>
      <c r="R24" s="33">
        <f t="shared" si="1"/>
      </c>
      <c r="S24" s="33">
        <f t="shared" si="2"/>
      </c>
      <c r="T24" s="33">
        <f t="shared" si="3"/>
      </c>
      <c r="U24" s="33">
        <f t="shared" si="4"/>
      </c>
    </row>
    <row r="25" spans="1:21" ht="12.75">
      <c r="A25" s="14"/>
      <c r="B25" s="14"/>
      <c r="C25" s="62"/>
      <c r="D25" s="50"/>
      <c r="E25" s="116"/>
      <c r="F25" s="116"/>
      <c r="G25" s="50"/>
      <c r="H25" s="1"/>
      <c r="I25" s="1"/>
      <c r="J25" s="97"/>
      <c r="K25" s="111"/>
      <c r="L25" s="47"/>
      <c r="M25" s="40"/>
      <c r="N25" s="27"/>
      <c r="O25" s="27"/>
      <c r="P25" s="33">
        <f t="shared" si="5"/>
      </c>
      <c r="Q25" s="33">
        <f t="shared" si="0"/>
      </c>
      <c r="R25" s="33">
        <f t="shared" si="1"/>
      </c>
      <c r="S25" s="33">
        <f t="shared" si="2"/>
      </c>
      <c r="T25" s="33">
        <f t="shared" si="3"/>
      </c>
      <c r="U25" s="33">
        <f t="shared" si="4"/>
      </c>
    </row>
    <row r="26" spans="1:21" ht="12.75">
      <c r="A26" s="14"/>
      <c r="B26" s="14"/>
      <c r="C26" s="70" t="s">
        <v>65</v>
      </c>
      <c r="D26" s="50"/>
      <c r="E26" s="117"/>
      <c r="F26" s="117"/>
      <c r="G26" s="117"/>
      <c r="H26" s="1"/>
      <c r="I26" s="1"/>
      <c r="J26" s="97"/>
      <c r="K26" s="111"/>
      <c r="L26" s="47"/>
      <c r="M26" s="40"/>
      <c r="N26" s="27"/>
      <c r="O26" s="27"/>
      <c r="P26" s="33">
        <f t="shared" si="5"/>
      </c>
      <c r="Q26" s="33">
        <f t="shared" si="0"/>
      </c>
      <c r="R26" s="33">
        <f t="shared" si="1"/>
      </c>
      <c r="S26" s="33">
        <f t="shared" si="2"/>
      </c>
      <c r="T26" s="33">
        <f t="shared" si="3"/>
      </c>
      <c r="U26" s="33">
        <f t="shared" si="4"/>
      </c>
    </row>
    <row r="27" spans="1:21" ht="12.75">
      <c r="A27" s="14"/>
      <c r="B27" s="14"/>
      <c r="C27" s="112" t="s">
        <v>68</v>
      </c>
      <c r="D27" s="113"/>
      <c r="E27" s="113"/>
      <c r="F27" s="113"/>
      <c r="G27" s="113"/>
      <c r="H27" s="113"/>
      <c r="I27" s="113"/>
      <c r="J27" s="113"/>
      <c r="K27" s="114"/>
      <c r="L27" s="45" t="s">
        <v>17</v>
      </c>
      <c r="M27" s="65">
        <f>+G31</f>
        <v>6.85</v>
      </c>
      <c r="N27" s="60">
        <v>74</v>
      </c>
      <c r="O27" s="60">
        <v>1</v>
      </c>
      <c r="P27" s="33">
        <f t="shared" si="5"/>
      </c>
      <c r="Q27" s="33">
        <f t="shared" si="0"/>
      </c>
      <c r="R27" s="33">
        <f t="shared" si="1"/>
      </c>
      <c r="S27" s="33">
        <f t="shared" si="2"/>
      </c>
      <c r="T27" s="33">
        <f t="shared" si="3"/>
      </c>
      <c r="U27" s="33">
        <f t="shared" si="4"/>
        <v>506.9</v>
      </c>
    </row>
    <row r="28" spans="1:21" ht="12.75">
      <c r="A28" s="14"/>
      <c r="B28" s="14"/>
      <c r="C28" s="62" t="s">
        <v>59</v>
      </c>
      <c r="D28" s="50"/>
      <c r="E28" s="50"/>
      <c r="F28" s="50"/>
      <c r="G28" s="101">
        <v>3.45</v>
      </c>
      <c r="H28" s="101"/>
      <c r="I28" s="1"/>
      <c r="J28" s="97"/>
      <c r="K28" s="111"/>
      <c r="L28" s="47"/>
      <c r="M28" s="40"/>
      <c r="N28" s="27"/>
      <c r="O28" s="27"/>
      <c r="P28" s="33">
        <f t="shared" si="5"/>
      </c>
      <c r="Q28" s="33">
        <f t="shared" si="0"/>
      </c>
      <c r="R28" s="33">
        <f t="shared" si="1"/>
      </c>
      <c r="S28" s="33">
        <f t="shared" si="2"/>
      </c>
      <c r="T28" s="33">
        <f t="shared" si="3"/>
      </c>
      <c r="U28" s="33">
        <f t="shared" si="4"/>
      </c>
    </row>
    <row r="29" spans="1:21" ht="12.75">
      <c r="A29" s="14"/>
      <c r="B29" s="14"/>
      <c r="C29" s="62" t="s">
        <v>54</v>
      </c>
      <c r="D29" s="109"/>
      <c r="E29" s="109"/>
      <c r="F29" s="50"/>
      <c r="G29" s="101">
        <v>1.65</v>
      </c>
      <c r="H29" s="101"/>
      <c r="I29" s="1"/>
      <c r="J29" s="97"/>
      <c r="K29" s="111"/>
      <c r="L29" s="46"/>
      <c r="M29" s="40"/>
      <c r="N29" s="27"/>
      <c r="O29" s="27"/>
      <c r="P29" s="33">
        <f t="shared" si="5"/>
      </c>
      <c r="Q29" s="33">
        <f t="shared" si="0"/>
      </c>
      <c r="R29" s="33">
        <f t="shared" si="1"/>
      </c>
      <c r="S29" s="33">
        <f t="shared" si="2"/>
      </c>
      <c r="T29" s="33">
        <f t="shared" si="3"/>
      </c>
      <c r="U29" s="33">
        <f t="shared" si="4"/>
      </c>
    </row>
    <row r="30" spans="1:21" ht="12.75">
      <c r="A30" s="14"/>
      <c r="B30" s="14"/>
      <c r="C30" s="62" t="s">
        <v>56</v>
      </c>
      <c r="D30" s="109"/>
      <c r="E30" s="109"/>
      <c r="F30" s="50"/>
      <c r="G30" s="101">
        <v>8.5</v>
      </c>
      <c r="H30" s="101"/>
      <c r="I30" s="1"/>
      <c r="J30" s="97"/>
      <c r="K30" s="111"/>
      <c r="L30" s="47"/>
      <c r="M30" s="40"/>
      <c r="N30" s="27"/>
      <c r="O30" s="27"/>
      <c r="P30" s="33">
        <f t="shared" si="5"/>
      </c>
      <c r="Q30" s="33">
        <f t="shared" si="0"/>
      </c>
      <c r="R30" s="33">
        <f t="shared" si="1"/>
      </c>
      <c r="S30" s="33">
        <f t="shared" si="2"/>
      </c>
      <c r="T30" s="33">
        <f t="shared" si="3"/>
      </c>
      <c r="U30" s="33">
        <f t="shared" si="4"/>
      </c>
    </row>
    <row r="31" spans="1:21" ht="12.75">
      <c r="A31" s="25"/>
      <c r="B31" s="14"/>
      <c r="C31" s="62" t="s">
        <v>53</v>
      </c>
      <c r="D31" s="108" t="s">
        <v>76</v>
      </c>
      <c r="E31" s="108"/>
      <c r="F31" s="50" t="s">
        <v>57</v>
      </c>
      <c r="G31" s="109">
        <f>+G30-G29</f>
        <v>6.85</v>
      </c>
      <c r="H31" s="109"/>
      <c r="I31" s="1"/>
      <c r="J31" s="97"/>
      <c r="K31" s="111"/>
      <c r="L31" s="47"/>
      <c r="M31" s="40"/>
      <c r="N31" s="27"/>
      <c r="O31" s="27"/>
      <c r="P31" s="33">
        <f t="shared" si="5"/>
      </c>
      <c r="Q31" s="33">
        <f t="shared" si="0"/>
      </c>
      <c r="R31" s="33">
        <f t="shared" si="1"/>
      </c>
      <c r="S31" s="33">
        <f t="shared" si="2"/>
      </c>
      <c r="T31" s="33">
        <f t="shared" si="3"/>
      </c>
      <c r="U31" s="33">
        <f t="shared" si="4"/>
      </c>
    </row>
    <row r="32" spans="1:21" ht="12.75">
      <c r="A32" s="14"/>
      <c r="B32" s="14"/>
      <c r="C32" s="62" t="s">
        <v>58</v>
      </c>
      <c r="D32" s="50"/>
      <c r="E32" s="50"/>
      <c r="F32" s="50"/>
      <c r="G32" s="110">
        <f>2*PI()*G28</f>
        <v>21.676989309769574</v>
      </c>
      <c r="H32" s="110"/>
      <c r="I32" s="1"/>
      <c r="J32" s="97"/>
      <c r="K32" s="111"/>
      <c r="L32" s="47"/>
      <c r="M32" s="40"/>
      <c r="N32" s="27"/>
      <c r="O32" s="27"/>
      <c r="P32" s="33">
        <f t="shared" si="5"/>
      </c>
      <c r="Q32" s="33">
        <f t="shared" si="0"/>
      </c>
      <c r="R32" s="33">
        <f t="shared" si="1"/>
      </c>
      <c r="S32" s="33">
        <f t="shared" si="2"/>
      </c>
      <c r="T32" s="33">
        <f t="shared" si="3"/>
      </c>
      <c r="U32" s="33">
        <f t="shared" si="4"/>
      </c>
    </row>
    <row r="33" spans="1:21" ht="12.75">
      <c r="A33" s="14"/>
      <c r="B33" s="14"/>
      <c r="C33" s="62" t="s">
        <v>60</v>
      </c>
      <c r="D33" s="50"/>
      <c r="E33" s="50"/>
      <c r="F33" s="50"/>
      <c r="G33" s="101">
        <v>0.3</v>
      </c>
      <c r="H33" s="101"/>
      <c r="I33" s="1"/>
      <c r="J33" s="97"/>
      <c r="K33" s="111"/>
      <c r="L33" s="47"/>
      <c r="M33" s="40"/>
      <c r="N33" s="27"/>
      <c r="O33" s="27"/>
      <c r="P33" s="33">
        <f t="shared" si="5"/>
      </c>
      <c r="Q33" s="33">
        <f t="shared" si="0"/>
      </c>
      <c r="R33" s="33">
        <f t="shared" si="1"/>
      </c>
      <c r="S33" s="33">
        <f t="shared" si="2"/>
      </c>
      <c r="T33" s="33">
        <f t="shared" si="3"/>
      </c>
      <c r="U33" s="33">
        <f t="shared" si="4"/>
      </c>
    </row>
    <row r="34" spans="1:21" ht="12.75">
      <c r="A34" s="14"/>
      <c r="B34" s="14"/>
      <c r="C34" s="62" t="s">
        <v>61</v>
      </c>
      <c r="D34" s="50"/>
      <c r="E34" s="50"/>
      <c r="F34" s="50"/>
      <c r="G34" s="107">
        <f>+(G32/G33)+1</f>
        <v>73.25663103256525</v>
      </c>
      <c r="H34" s="107"/>
      <c r="I34" s="1"/>
      <c r="J34" s="97"/>
      <c r="K34" s="111"/>
      <c r="L34" s="47"/>
      <c r="M34" s="40"/>
      <c r="N34" s="27"/>
      <c r="O34" s="27"/>
      <c r="P34" s="33">
        <f t="shared" si="5"/>
      </c>
      <c r="Q34" s="33">
        <f t="shared" si="0"/>
      </c>
      <c r="R34" s="33">
        <f t="shared" si="1"/>
      </c>
      <c r="S34" s="33">
        <f t="shared" si="2"/>
      </c>
      <c r="T34" s="33">
        <f t="shared" si="3"/>
      </c>
      <c r="U34" s="33">
        <f t="shared" si="4"/>
      </c>
    </row>
    <row r="35" spans="1:21" ht="12.75">
      <c r="A35" s="14"/>
      <c r="B35" s="14"/>
      <c r="C35" s="62"/>
      <c r="D35" s="50"/>
      <c r="E35" s="50"/>
      <c r="F35" s="50"/>
      <c r="G35" s="50"/>
      <c r="H35" s="1"/>
      <c r="I35" s="1"/>
      <c r="J35" s="97"/>
      <c r="K35" s="111"/>
      <c r="L35" s="47"/>
      <c r="M35" s="40"/>
      <c r="N35" s="27"/>
      <c r="O35" s="27"/>
      <c r="P35" s="33">
        <f t="shared" si="5"/>
      </c>
      <c r="Q35" s="33">
        <f t="shared" si="0"/>
      </c>
      <c r="R35" s="33">
        <f t="shared" si="1"/>
      </c>
      <c r="S35" s="33">
        <f t="shared" si="2"/>
      </c>
      <c r="T35" s="33">
        <f t="shared" si="3"/>
      </c>
      <c r="U35" s="33">
        <f t="shared" si="4"/>
      </c>
    </row>
    <row r="36" spans="1:21" ht="12.75">
      <c r="A36" s="14"/>
      <c r="B36" s="14"/>
      <c r="C36" s="62"/>
      <c r="D36" s="50"/>
      <c r="E36" s="50"/>
      <c r="F36" s="50"/>
      <c r="G36" s="50"/>
      <c r="H36" s="1"/>
      <c r="I36" s="1"/>
      <c r="J36" s="44"/>
      <c r="K36" s="64"/>
      <c r="L36" s="47"/>
      <c r="M36" s="40"/>
      <c r="N36" s="27"/>
      <c r="O36" s="27"/>
      <c r="P36" s="33"/>
      <c r="Q36" s="33"/>
      <c r="R36" s="33"/>
      <c r="S36" s="33"/>
      <c r="T36" s="33"/>
      <c r="U36" s="33"/>
    </row>
    <row r="37" spans="1:21" ht="12.75">
      <c r="A37" s="14"/>
      <c r="B37" s="14"/>
      <c r="C37" s="70" t="s">
        <v>66</v>
      </c>
      <c r="D37" s="50"/>
      <c r="E37" s="50"/>
      <c r="F37" s="50"/>
      <c r="G37" s="50"/>
      <c r="H37" s="1"/>
      <c r="I37" s="1"/>
      <c r="J37" s="44"/>
      <c r="K37" s="64"/>
      <c r="L37" s="47"/>
      <c r="M37" s="40"/>
      <c r="N37" s="27"/>
      <c r="O37" s="27"/>
      <c r="P37" s="33"/>
      <c r="Q37" s="33"/>
      <c r="R37" s="33"/>
      <c r="S37" s="33"/>
      <c r="T37" s="33"/>
      <c r="U37" s="33"/>
    </row>
    <row r="38" spans="1:21" ht="12.75">
      <c r="A38" s="14"/>
      <c r="B38" s="14"/>
      <c r="C38" s="112" t="s">
        <v>67</v>
      </c>
      <c r="D38" s="113"/>
      <c r="E38" s="113"/>
      <c r="F38" s="113"/>
      <c r="G38" s="113"/>
      <c r="H38" s="113"/>
      <c r="I38" s="113"/>
      <c r="J38" s="113"/>
      <c r="K38" s="114"/>
      <c r="L38" s="45" t="s">
        <v>17</v>
      </c>
      <c r="M38" s="65">
        <f>+G42</f>
        <v>2.05</v>
      </c>
      <c r="N38" s="60">
        <v>74</v>
      </c>
      <c r="O38" s="60">
        <v>1</v>
      </c>
      <c r="P38" s="33">
        <f t="shared" si="5"/>
      </c>
      <c r="Q38" s="33">
        <f t="shared" si="0"/>
      </c>
      <c r="R38" s="33">
        <f t="shared" si="1"/>
      </c>
      <c r="S38" s="33">
        <f t="shared" si="2"/>
      </c>
      <c r="T38" s="33">
        <f t="shared" si="3"/>
      </c>
      <c r="U38" s="33">
        <f t="shared" si="4"/>
        <v>151.7</v>
      </c>
    </row>
    <row r="39" spans="1:21" ht="12.75">
      <c r="A39" s="14"/>
      <c r="B39" s="14"/>
      <c r="C39" s="62" t="s">
        <v>59</v>
      </c>
      <c r="D39" s="50"/>
      <c r="E39" s="50"/>
      <c r="F39" s="50"/>
      <c r="G39" s="101">
        <v>3.45</v>
      </c>
      <c r="H39" s="101"/>
      <c r="I39" s="1"/>
      <c r="J39" s="97"/>
      <c r="K39" s="111"/>
      <c r="L39" s="47"/>
      <c r="M39" s="40"/>
      <c r="N39" s="27"/>
      <c r="O39" s="27"/>
      <c r="P39" s="33">
        <f t="shared" si="5"/>
      </c>
      <c r="Q39" s="33">
        <f t="shared" si="0"/>
      </c>
      <c r="R39" s="33">
        <f t="shared" si="1"/>
      </c>
      <c r="S39" s="33">
        <f t="shared" si="2"/>
      </c>
      <c r="T39" s="33">
        <f t="shared" si="3"/>
      </c>
      <c r="U39" s="33">
        <f t="shared" si="4"/>
      </c>
    </row>
    <row r="40" spans="1:21" ht="12.75">
      <c r="A40" s="14"/>
      <c r="B40" s="14"/>
      <c r="C40" s="62" t="s">
        <v>55</v>
      </c>
      <c r="D40" s="109"/>
      <c r="E40" s="109"/>
      <c r="F40" s="50"/>
      <c r="G40" s="101">
        <v>6.45</v>
      </c>
      <c r="H40" s="101"/>
      <c r="I40" s="1"/>
      <c r="J40" s="97"/>
      <c r="K40" s="111"/>
      <c r="L40" s="47"/>
      <c r="M40" s="40"/>
      <c r="N40" s="27"/>
      <c r="O40" s="27"/>
      <c r="P40" s="33">
        <f t="shared" si="5"/>
      </c>
      <c r="Q40" s="33">
        <f t="shared" si="0"/>
      </c>
      <c r="R40" s="33">
        <f t="shared" si="1"/>
      </c>
      <c r="S40" s="33">
        <f t="shared" si="2"/>
      </c>
      <c r="T40" s="33">
        <f t="shared" si="3"/>
      </c>
      <c r="U40" s="33">
        <f t="shared" si="4"/>
      </c>
    </row>
    <row r="41" spans="1:21" ht="12.75">
      <c r="A41" s="14"/>
      <c r="B41" s="14"/>
      <c r="C41" s="62" t="s">
        <v>56</v>
      </c>
      <c r="D41" s="109"/>
      <c r="E41" s="109"/>
      <c r="F41" s="50"/>
      <c r="G41" s="101">
        <v>8.5</v>
      </c>
      <c r="H41" s="101"/>
      <c r="I41" s="1"/>
      <c r="J41" s="97"/>
      <c r="K41" s="111"/>
      <c r="L41" s="47"/>
      <c r="M41" s="40"/>
      <c r="N41" s="27"/>
      <c r="O41" s="27"/>
      <c r="P41" s="33">
        <f t="shared" si="5"/>
      </c>
      <c r="Q41" s="33">
        <f t="shared" si="0"/>
      </c>
      <c r="R41" s="33">
        <f t="shared" si="1"/>
      </c>
      <c r="S41" s="33">
        <f t="shared" si="2"/>
      </c>
      <c r="T41" s="33">
        <f t="shared" si="3"/>
      </c>
      <c r="U41" s="33">
        <f t="shared" si="4"/>
      </c>
    </row>
    <row r="42" spans="1:21" ht="12.75">
      <c r="A42" s="14"/>
      <c r="B42" s="14"/>
      <c r="C42" s="62" t="s">
        <v>53</v>
      </c>
      <c r="D42" s="108" t="s">
        <v>62</v>
      </c>
      <c r="E42" s="108"/>
      <c r="F42" s="50" t="s">
        <v>57</v>
      </c>
      <c r="G42" s="109">
        <f>+G41-G40</f>
        <v>2.05</v>
      </c>
      <c r="H42" s="109"/>
      <c r="I42" s="1"/>
      <c r="J42" s="97"/>
      <c r="K42" s="111"/>
      <c r="L42" s="47"/>
      <c r="M42" s="40"/>
      <c r="N42" s="27"/>
      <c r="O42" s="27"/>
      <c r="P42" s="33">
        <f t="shared" si="5"/>
      </c>
      <c r="Q42" s="33">
        <f t="shared" si="0"/>
      </c>
      <c r="R42" s="33">
        <f t="shared" si="1"/>
      </c>
      <c r="S42" s="33">
        <f t="shared" si="2"/>
      </c>
      <c r="T42" s="33">
        <f t="shared" si="3"/>
      </c>
      <c r="U42" s="33">
        <f t="shared" si="4"/>
      </c>
    </row>
    <row r="43" spans="1:21" ht="12.75">
      <c r="A43" s="14"/>
      <c r="B43" s="14"/>
      <c r="C43" s="62" t="s">
        <v>58</v>
      </c>
      <c r="D43" s="50"/>
      <c r="E43" s="50"/>
      <c r="F43" s="50"/>
      <c r="G43" s="110">
        <f>2*PI()*G39</f>
        <v>21.676989309769574</v>
      </c>
      <c r="H43" s="110"/>
      <c r="I43" s="1"/>
      <c r="J43" s="97"/>
      <c r="K43" s="111"/>
      <c r="L43" s="47"/>
      <c r="M43" s="40"/>
      <c r="N43" s="27"/>
      <c r="O43" s="27"/>
      <c r="P43" s="33">
        <f t="shared" si="5"/>
      </c>
      <c r="Q43" s="33">
        <f t="shared" si="0"/>
      </c>
      <c r="R43" s="33">
        <f t="shared" si="1"/>
      </c>
      <c r="S43" s="33">
        <f t="shared" si="2"/>
      </c>
      <c r="T43" s="33">
        <f t="shared" si="3"/>
      </c>
      <c r="U43" s="33">
        <f t="shared" si="4"/>
      </c>
    </row>
    <row r="44" spans="1:21" ht="12.75">
      <c r="A44" s="14"/>
      <c r="B44" s="14"/>
      <c r="C44" s="62" t="s">
        <v>60</v>
      </c>
      <c r="D44" s="50"/>
      <c r="E44" s="50"/>
      <c r="F44" s="50"/>
      <c r="G44" s="101">
        <v>0.3</v>
      </c>
      <c r="H44" s="101"/>
      <c r="I44" s="1"/>
      <c r="J44" s="97"/>
      <c r="K44" s="111"/>
      <c r="L44" s="47"/>
      <c r="M44" s="40"/>
      <c r="N44" s="27"/>
      <c r="O44" s="27"/>
      <c r="P44" s="33">
        <f t="shared" si="5"/>
      </c>
      <c r="Q44" s="33">
        <f t="shared" si="0"/>
      </c>
      <c r="R44" s="33">
        <f t="shared" si="1"/>
      </c>
      <c r="S44" s="33">
        <f t="shared" si="2"/>
      </c>
      <c r="T44" s="33">
        <f t="shared" si="3"/>
      </c>
      <c r="U44" s="33">
        <f t="shared" si="4"/>
      </c>
    </row>
    <row r="45" spans="1:21" ht="12.75">
      <c r="A45" s="14"/>
      <c r="B45" s="14"/>
      <c r="C45" s="62" t="s">
        <v>61</v>
      </c>
      <c r="D45" s="50"/>
      <c r="E45" s="50"/>
      <c r="F45" s="50"/>
      <c r="G45" s="107">
        <f>+(G43/G44)+1</f>
        <v>73.25663103256525</v>
      </c>
      <c r="H45" s="107"/>
      <c r="I45" s="1"/>
      <c r="J45" s="97"/>
      <c r="K45" s="111"/>
      <c r="L45" s="47"/>
      <c r="M45" s="40"/>
      <c r="N45" s="27"/>
      <c r="O45" s="27"/>
      <c r="P45" s="33">
        <f t="shared" si="5"/>
      </c>
      <c r="Q45" s="33">
        <f t="shared" si="0"/>
      </c>
      <c r="R45" s="33">
        <f t="shared" si="1"/>
      </c>
      <c r="S45" s="33">
        <f t="shared" si="2"/>
      </c>
      <c r="T45" s="33">
        <f t="shared" si="3"/>
      </c>
      <c r="U45" s="33">
        <f t="shared" si="4"/>
      </c>
    </row>
    <row r="46" spans="1:21" ht="12.75">
      <c r="A46" s="14"/>
      <c r="B46" s="14"/>
      <c r="C46" s="62"/>
      <c r="D46" s="50"/>
      <c r="E46" s="50"/>
      <c r="F46" s="50"/>
      <c r="G46" s="50"/>
      <c r="H46" s="1"/>
      <c r="I46" s="1"/>
      <c r="J46" s="1"/>
      <c r="K46" s="8"/>
      <c r="L46" s="47"/>
      <c r="M46" s="40"/>
      <c r="N46" s="27"/>
      <c r="O46" s="27"/>
      <c r="P46" s="33">
        <f t="shared" si="5"/>
      </c>
      <c r="Q46" s="33">
        <f t="shared" si="0"/>
      </c>
      <c r="R46" s="33">
        <f t="shared" si="1"/>
      </c>
      <c r="S46" s="33">
        <f t="shared" si="2"/>
      </c>
      <c r="T46" s="33">
        <f t="shared" si="3"/>
      </c>
      <c r="U46" s="33">
        <f t="shared" si="4"/>
      </c>
    </row>
    <row r="47" spans="1:21" ht="12.75">
      <c r="A47" s="14"/>
      <c r="B47" s="14"/>
      <c r="C47" s="62"/>
      <c r="D47" s="50"/>
      <c r="E47" s="50"/>
      <c r="F47" s="50"/>
      <c r="G47" s="50"/>
      <c r="H47" s="1"/>
      <c r="I47" s="1"/>
      <c r="J47" s="1"/>
      <c r="K47" s="8"/>
      <c r="L47" s="48"/>
      <c r="M47" s="33"/>
      <c r="N47" s="14"/>
      <c r="O47" s="14"/>
      <c r="P47" s="33">
        <f t="shared" si="5"/>
      </c>
      <c r="Q47" s="33">
        <f t="shared" si="0"/>
      </c>
      <c r="R47" s="33">
        <f t="shared" si="1"/>
      </c>
      <c r="S47" s="33">
        <f t="shared" si="2"/>
      </c>
      <c r="T47" s="33">
        <f t="shared" si="3"/>
      </c>
      <c r="U47" s="33">
        <f t="shared" si="4"/>
      </c>
    </row>
    <row r="48" spans="1:21" ht="12.75">
      <c r="A48" s="14"/>
      <c r="B48" s="14"/>
      <c r="C48" s="21"/>
      <c r="D48" s="1"/>
      <c r="E48" s="1"/>
      <c r="F48" s="1"/>
      <c r="G48" s="1"/>
      <c r="H48" s="1"/>
      <c r="I48" s="1"/>
      <c r="J48" s="1"/>
      <c r="K48" s="8"/>
      <c r="L48" s="45"/>
      <c r="M48" s="33"/>
      <c r="N48" s="14"/>
      <c r="O48" s="14"/>
      <c r="P48" s="33">
        <f t="shared" si="5"/>
      </c>
      <c r="Q48" s="33">
        <f t="shared" si="0"/>
      </c>
      <c r="R48" s="33">
        <f t="shared" si="1"/>
      </c>
      <c r="S48" s="33">
        <f t="shared" si="2"/>
      </c>
      <c r="T48" s="33">
        <f t="shared" si="3"/>
      </c>
      <c r="U48" s="33">
        <f t="shared" si="4"/>
      </c>
    </row>
    <row r="49" spans="1:21" ht="12.75">
      <c r="A49" s="14"/>
      <c r="B49" s="14"/>
      <c r="C49" s="21"/>
      <c r="D49" s="1"/>
      <c r="E49" s="1"/>
      <c r="F49" s="1"/>
      <c r="G49" s="1"/>
      <c r="H49" s="1"/>
      <c r="I49" s="1"/>
      <c r="J49" s="1"/>
      <c r="K49" s="8"/>
      <c r="L49" s="48"/>
      <c r="M49" s="33"/>
      <c r="N49" s="14"/>
      <c r="O49" s="14"/>
      <c r="P49" s="33">
        <f t="shared" si="5"/>
      </c>
      <c r="Q49" s="33">
        <f t="shared" si="0"/>
      </c>
      <c r="R49" s="33">
        <f t="shared" si="1"/>
      </c>
      <c r="S49" s="33">
        <f t="shared" si="2"/>
      </c>
      <c r="T49" s="33">
        <f t="shared" si="3"/>
      </c>
      <c r="U49" s="33">
        <f t="shared" si="4"/>
      </c>
    </row>
    <row r="50" spans="1:21" ht="12.75">
      <c r="A50" s="14"/>
      <c r="B50" s="14"/>
      <c r="C50" s="21"/>
      <c r="D50" s="1"/>
      <c r="E50" s="1"/>
      <c r="F50" s="1"/>
      <c r="G50" s="1"/>
      <c r="H50" s="1"/>
      <c r="I50" s="1"/>
      <c r="J50" s="1"/>
      <c r="K50" s="8"/>
      <c r="L50" s="45"/>
      <c r="M50" s="33"/>
      <c r="N50" s="14"/>
      <c r="O50" s="14"/>
      <c r="P50" s="33">
        <f t="shared" si="5"/>
      </c>
      <c r="Q50" s="33">
        <f t="shared" si="0"/>
      </c>
      <c r="R50" s="33">
        <f t="shared" si="1"/>
      </c>
      <c r="S50" s="33">
        <f t="shared" si="2"/>
      </c>
      <c r="T50" s="33">
        <f t="shared" si="3"/>
      </c>
      <c r="U50" s="33">
        <f t="shared" si="4"/>
      </c>
    </row>
    <row r="51" spans="1:21" ht="12.75">
      <c r="A51" s="14"/>
      <c r="B51" s="14"/>
      <c r="C51" s="21"/>
      <c r="D51" s="1"/>
      <c r="E51" s="1"/>
      <c r="F51" s="1"/>
      <c r="G51" s="1"/>
      <c r="H51" s="1"/>
      <c r="I51" s="1"/>
      <c r="J51" s="1"/>
      <c r="K51" s="8"/>
      <c r="L51" s="45"/>
      <c r="M51" s="33"/>
      <c r="N51" s="14"/>
      <c r="O51" s="14"/>
      <c r="P51" s="33"/>
      <c r="Q51" s="33"/>
      <c r="R51" s="33"/>
      <c r="S51" s="33"/>
      <c r="T51" s="33"/>
      <c r="U51" s="33"/>
    </row>
    <row r="52" spans="1:22" ht="12.75">
      <c r="A52" s="15"/>
      <c r="B52" s="15"/>
      <c r="C52" s="51"/>
      <c r="D52" s="5"/>
      <c r="E52" s="5"/>
      <c r="F52" s="5"/>
      <c r="G52" s="5"/>
      <c r="H52" s="5"/>
      <c r="I52" s="5"/>
      <c r="J52" s="5"/>
      <c r="K52" s="10"/>
      <c r="L52" s="49"/>
      <c r="M52" s="32"/>
      <c r="N52" s="15"/>
      <c r="O52" s="15"/>
      <c r="P52" s="32"/>
      <c r="Q52" s="32"/>
      <c r="R52" s="32"/>
      <c r="S52" s="32"/>
      <c r="T52" s="32"/>
      <c r="U52" s="32"/>
      <c r="V52" s="9"/>
    </row>
    <row r="53" spans="3:22" ht="15" customHeight="1">
      <c r="C53" s="52"/>
      <c r="D53" s="17"/>
      <c r="E53" s="17"/>
      <c r="F53" s="17"/>
      <c r="G53" s="17"/>
      <c r="H53" s="17"/>
      <c r="I53" s="17"/>
      <c r="J53" s="17"/>
      <c r="K53" s="16"/>
      <c r="L53" s="66" t="s">
        <v>11</v>
      </c>
      <c r="M53" s="41"/>
      <c r="N53" s="6"/>
      <c r="O53" s="20"/>
      <c r="P53" s="34">
        <v>0.25</v>
      </c>
      <c r="Q53" s="34">
        <v>0.56</v>
      </c>
      <c r="R53" s="34">
        <v>1.02</v>
      </c>
      <c r="S53" s="34">
        <v>1.6</v>
      </c>
      <c r="T53" s="34">
        <v>2.26</v>
      </c>
      <c r="U53" s="34">
        <v>4.04</v>
      </c>
      <c r="V53" s="18" t="s">
        <v>14</v>
      </c>
    </row>
    <row r="54" spans="3:22" ht="15" customHeight="1">
      <c r="C54" s="53"/>
      <c r="D54" s="1"/>
      <c r="E54" s="1"/>
      <c r="F54" s="1"/>
      <c r="G54" s="1"/>
      <c r="H54" s="1"/>
      <c r="I54" s="1"/>
      <c r="J54" s="1"/>
      <c r="K54" s="8"/>
      <c r="L54" s="67" t="s">
        <v>13</v>
      </c>
      <c r="M54" s="42"/>
      <c r="N54" s="5"/>
      <c r="O54" s="10"/>
      <c r="P54" s="32">
        <f aca="true" t="shared" si="6" ref="P54:U54">SUM(P11:P52)</f>
        <v>0</v>
      </c>
      <c r="Q54" s="32">
        <f t="shared" si="6"/>
        <v>0</v>
      </c>
      <c r="R54" s="32">
        <f t="shared" si="6"/>
        <v>0</v>
      </c>
      <c r="S54" s="32">
        <f t="shared" si="6"/>
        <v>0</v>
      </c>
      <c r="T54" s="32">
        <f t="shared" si="6"/>
        <v>0</v>
      </c>
      <c r="U54" s="32">
        <f t="shared" si="6"/>
        <v>658.5999999999999</v>
      </c>
      <c r="V54" s="15"/>
    </row>
    <row r="55" spans="3:22" ht="15" customHeight="1">
      <c r="C55" s="53"/>
      <c r="D55" s="1"/>
      <c r="E55" s="1"/>
      <c r="F55" s="1"/>
      <c r="G55" s="1"/>
      <c r="H55" s="1"/>
      <c r="I55" s="1"/>
      <c r="J55" s="1"/>
      <c r="K55" s="8"/>
      <c r="L55" s="67" t="s">
        <v>12</v>
      </c>
      <c r="M55" s="42"/>
      <c r="N55" s="5"/>
      <c r="O55" s="10"/>
      <c r="P55" s="32">
        <f aca="true" t="shared" si="7" ref="P55:U55">+P53*P54</f>
        <v>0</v>
      </c>
      <c r="Q55" s="32">
        <f t="shared" si="7"/>
        <v>0</v>
      </c>
      <c r="R55" s="32">
        <f t="shared" si="7"/>
        <v>0</v>
      </c>
      <c r="S55" s="32">
        <f t="shared" si="7"/>
        <v>0</v>
      </c>
      <c r="T55" s="32">
        <f t="shared" si="7"/>
        <v>0</v>
      </c>
      <c r="U55" s="32">
        <f t="shared" si="7"/>
        <v>2660.7439999999997</v>
      </c>
      <c r="V55" s="39">
        <f>SUM(P55:U55)</f>
        <v>2660.7439999999997</v>
      </c>
    </row>
    <row r="56" spans="3:13" ht="12.75">
      <c r="C56" s="54"/>
      <c r="L56" s="68"/>
      <c r="M56" s="43"/>
    </row>
    <row r="57" spans="3:22" ht="12.75">
      <c r="C57" s="54"/>
      <c r="L57" s="68"/>
      <c r="M57" s="43"/>
      <c r="V57" s="30"/>
    </row>
    <row r="58" spans="3:13" ht="12.75">
      <c r="C58" s="54"/>
      <c r="L58" s="68"/>
      <c r="M58" s="43"/>
    </row>
    <row r="59" spans="3:13" ht="12.75">
      <c r="C59" s="54"/>
      <c r="L59" s="68"/>
      <c r="M59" s="43"/>
    </row>
    <row r="60" spans="12:13" ht="12.75">
      <c r="L60" s="68"/>
      <c r="M60" s="43"/>
    </row>
    <row r="61" spans="12:13" ht="12.75">
      <c r="L61" s="68"/>
      <c r="M61" s="43"/>
    </row>
    <row r="62" spans="12:13" ht="12.75">
      <c r="L62" s="68"/>
      <c r="M62" s="43"/>
    </row>
    <row r="63" spans="12:13" ht="12.75">
      <c r="L63" s="68"/>
      <c r="M63" s="43"/>
    </row>
    <row r="64" spans="12:13" ht="12.75">
      <c r="L64" s="68"/>
      <c r="M64" s="43"/>
    </row>
    <row r="65" spans="12:13" ht="12.75">
      <c r="L65" s="68"/>
      <c r="M65" s="43"/>
    </row>
    <row r="66" spans="12:13" ht="12.75">
      <c r="L66" s="68"/>
      <c r="M66" s="43"/>
    </row>
    <row r="67" spans="12:13" ht="12.75">
      <c r="L67" s="68"/>
      <c r="M67" s="43"/>
    </row>
    <row r="68" spans="12:13" ht="12.75">
      <c r="L68" s="68"/>
      <c r="M68" s="43"/>
    </row>
    <row r="69" spans="12:13" ht="12.75">
      <c r="L69" s="68"/>
      <c r="M69" s="43"/>
    </row>
    <row r="70" spans="12:13" ht="12.75">
      <c r="L70" s="68"/>
      <c r="M70" s="43"/>
    </row>
    <row r="71" spans="12:13" ht="12.75">
      <c r="L71" s="68"/>
      <c r="M71" s="43"/>
    </row>
    <row r="72" ht="12.75">
      <c r="M72" s="43"/>
    </row>
    <row r="73" ht="12.75">
      <c r="M73" s="43"/>
    </row>
    <row r="74" ht="12.75">
      <c r="M74" s="43"/>
    </row>
    <row r="75" ht="12.75">
      <c r="M75" s="43"/>
    </row>
    <row r="76" ht="12.75">
      <c r="M76" s="43"/>
    </row>
  </sheetData>
  <mergeCells count="63">
    <mergeCell ref="G32:H32"/>
    <mergeCell ref="D31:E31"/>
    <mergeCell ref="G33:H33"/>
    <mergeCell ref="G34:H34"/>
    <mergeCell ref="G31:H31"/>
    <mergeCell ref="G28:H28"/>
    <mergeCell ref="G29:H29"/>
    <mergeCell ref="G30:H30"/>
    <mergeCell ref="P9:U9"/>
    <mergeCell ref="J16:K16"/>
    <mergeCell ref="J17:K17"/>
    <mergeCell ref="J18:K18"/>
    <mergeCell ref="J19:K19"/>
    <mergeCell ref="J20:K20"/>
    <mergeCell ref="J21:K21"/>
    <mergeCell ref="A1:V1"/>
    <mergeCell ref="C9:K9"/>
    <mergeCell ref="C10:K10"/>
    <mergeCell ref="H23:I23"/>
    <mergeCell ref="D14:E14"/>
    <mergeCell ref="H15:I15"/>
    <mergeCell ref="D18:E18"/>
    <mergeCell ref="H19:I19"/>
    <mergeCell ref="J14:K14"/>
    <mergeCell ref="J15:K15"/>
    <mergeCell ref="E24:F24"/>
    <mergeCell ref="E25:F25"/>
    <mergeCell ref="E26:G26"/>
    <mergeCell ref="D22:E22"/>
    <mergeCell ref="J22:K22"/>
    <mergeCell ref="J23:K23"/>
    <mergeCell ref="J24:K24"/>
    <mergeCell ref="J25:K25"/>
    <mergeCell ref="J31:K31"/>
    <mergeCell ref="J32:K32"/>
    <mergeCell ref="J33:K33"/>
    <mergeCell ref="J26:K26"/>
    <mergeCell ref="J28:K28"/>
    <mergeCell ref="J29:K29"/>
    <mergeCell ref="J30:K30"/>
    <mergeCell ref="C27:K27"/>
    <mergeCell ref="D29:E29"/>
    <mergeCell ref="D30:E30"/>
    <mergeCell ref="J34:K34"/>
    <mergeCell ref="J35:K35"/>
    <mergeCell ref="J39:K39"/>
    <mergeCell ref="C38:K38"/>
    <mergeCell ref="G39:H39"/>
    <mergeCell ref="J44:K44"/>
    <mergeCell ref="J45:K45"/>
    <mergeCell ref="J40:K40"/>
    <mergeCell ref="J41:K41"/>
    <mergeCell ref="J42:K42"/>
    <mergeCell ref="J43:K43"/>
    <mergeCell ref="D40:E40"/>
    <mergeCell ref="G40:H40"/>
    <mergeCell ref="D41:E41"/>
    <mergeCell ref="G41:H41"/>
    <mergeCell ref="G45:H45"/>
    <mergeCell ref="D42:E42"/>
    <mergeCell ref="G42:H42"/>
    <mergeCell ref="G43:H43"/>
    <mergeCell ref="G44:H44"/>
  </mergeCells>
  <printOptions horizontalCentered="1"/>
  <pageMargins left="0.3937007874015748" right="0.75" top="0.5905511811023623" bottom="0.3937007874015748" header="0" footer="0"/>
  <pageSetup horizontalDpi="300" verticalDpi="300" orientation="landscape" paperSize="9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76"/>
  <sheetViews>
    <sheetView showGridLines="0" zoomScale="75" zoomScaleNormal="75" workbookViewId="0" topLeftCell="A1">
      <selection activeCell="B33" sqref="B33"/>
    </sheetView>
  </sheetViews>
  <sheetFormatPr defaultColWidth="11.421875" defaultRowHeight="12.75"/>
  <cols>
    <col min="1" max="1" width="10.00390625" style="0" customWidth="1"/>
    <col min="2" max="2" width="17.8515625" style="0" customWidth="1"/>
    <col min="3" max="3" width="4.7109375" style="0" customWidth="1"/>
    <col min="4" max="10" width="3.7109375" style="0" customWidth="1"/>
    <col min="11" max="11" width="3.00390625" style="0" customWidth="1"/>
    <col min="12" max="12" width="8.57421875" style="0" customWidth="1"/>
    <col min="13" max="13" width="11.28125" style="0" customWidth="1"/>
    <col min="14" max="14" width="11.57421875" style="0" customWidth="1"/>
    <col min="15" max="15" width="20.00390625" style="0" customWidth="1"/>
    <col min="16" max="21" width="10.7109375" style="0" customWidth="1"/>
  </cols>
  <sheetData>
    <row r="1" spans="1:22" ht="12.75">
      <c r="A1" s="86" t="s">
        <v>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8"/>
    </row>
    <row r="3" ht="12.75">
      <c r="V3" s="2" t="s">
        <v>9</v>
      </c>
    </row>
    <row r="4" spans="1:22" ht="12.75">
      <c r="A4" t="s">
        <v>0</v>
      </c>
      <c r="B4" s="5" t="s">
        <v>23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t="s">
        <v>5</v>
      </c>
      <c r="P4" s="5" t="s">
        <v>23</v>
      </c>
      <c r="Q4" s="5"/>
      <c r="R4" s="5"/>
      <c r="S4" s="5"/>
      <c r="T4" s="5"/>
      <c r="V4" s="4"/>
    </row>
    <row r="5" spans="1:22" ht="12.75">
      <c r="A5" t="s">
        <v>3</v>
      </c>
      <c r="B5" s="6" t="s">
        <v>23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t="s">
        <v>6</v>
      </c>
      <c r="P5" s="6" t="s">
        <v>23</v>
      </c>
      <c r="Q5" s="6"/>
      <c r="R5" s="6"/>
      <c r="S5" s="6"/>
      <c r="T5" s="6"/>
      <c r="V5" s="37" t="s">
        <v>27</v>
      </c>
    </row>
    <row r="6" spans="1:22" ht="12.75">
      <c r="A6" t="s">
        <v>4</v>
      </c>
      <c r="B6" s="6" t="s">
        <v>23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t="s">
        <v>1</v>
      </c>
      <c r="P6" s="6" t="s">
        <v>23</v>
      </c>
      <c r="Q6" s="6"/>
      <c r="R6" s="6"/>
      <c r="S6" s="6"/>
      <c r="T6" s="6"/>
      <c r="V6" s="3"/>
    </row>
    <row r="8" ht="12.75">
      <c r="M8" s="30"/>
    </row>
    <row r="9" spans="1:21" ht="12.75">
      <c r="A9" s="11" t="s">
        <v>24</v>
      </c>
      <c r="B9" s="12" t="s">
        <v>26</v>
      </c>
      <c r="C9" s="89" t="s">
        <v>15</v>
      </c>
      <c r="D9" s="90"/>
      <c r="E9" s="90"/>
      <c r="F9" s="90"/>
      <c r="G9" s="90"/>
      <c r="H9" s="90"/>
      <c r="I9" s="90"/>
      <c r="J9" s="90"/>
      <c r="K9" s="91"/>
      <c r="L9" s="12" t="s">
        <v>10</v>
      </c>
      <c r="M9" s="13" t="s">
        <v>7</v>
      </c>
      <c r="N9" s="13" t="s">
        <v>30</v>
      </c>
      <c r="O9" s="13" t="s">
        <v>31</v>
      </c>
      <c r="P9" s="83" t="s">
        <v>8</v>
      </c>
      <c r="Q9" s="84"/>
      <c r="R9" s="84"/>
      <c r="S9" s="84"/>
      <c r="T9" s="84"/>
      <c r="U9" s="85"/>
    </row>
    <row r="10" spans="1:21" ht="12.75">
      <c r="A10" s="36" t="s">
        <v>16</v>
      </c>
      <c r="B10" s="35" t="s">
        <v>33</v>
      </c>
      <c r="C10" s="92" t="s">
        <v>28</v>
      </c>
      <c r="D10" s="93"/>
      <c r="E10" s="93"/>
      <c r="F10" s="93"/>
      <c r="G10" s="93"/>
      <c r="H10" s="93"/>
      <c r="I10" s="93"/>
      <c r="J10" s="93"/>
      <c r="K10" s="94"/>
      <c r="L10" s="35" t="s">
        <v>34</v>
      </c>
      <c r="M10" s="35" t="s">
        <v>25</v>
      </c>
      <c r="N10" s="35" t="s">
        <v>29</v>
      </c>
      <c r="O10" s="35" t="s">
        <v>32</v>
      </c>
      <c r="P10" s="23" t="s">
        <v>18</v>
      </c>
      <c r="Q10" s="24" t="s">
        <v>19</v>
      </c>
      <c r="R10" s="24" t="s">
        <v>20</v>
      </c>
      <c r="S10" s="24" t="s">
        <v>21</v>
      </c>
      <c r="T10" s="24" t="s">
        <v>22</v>
      </c>
      <c r="U10" s="22" t="s">
        <v>17</v>
      </c>
    </row>
    <row r="11" spans="1:21" ht="12.75">
      <c r="A11" s="13" t="s">
        <v>47</v>
      </c>
      <c r="B11" s="38" t="s">
        <v>48</v>
      </c>
      <c r="C11" s="7"/>
      <c r="D11" s="1"/>
      <c r="E11" s="1"/>
      <c r="F11" s="1"/>
      <c r="G11" s="1"/>
      <c r="H11" s="1"/>
      <c r="I11" s="1"/>
      <c r="J11" s="1"/>
      <c r="K11" s="8"/>
      <c r="L11" s="14"/>
      <c r="M11" s="14"/>
      <c r="N11" s="14"/>
      <c r="O11" s="14"/>
      <c r="P11" s="28"/>
      <c r="Q11" s="29"/>
      <c r="R11" s="29"/>
      <c r="S11" s="29"/>
      <c r="T11" s="29"/>
      <c r="U11" s="31"/>
    </row>
    <row r="12" spans="1:21" ht="12.75">
      <c r="A12" s="14"/>
      <c r="B12" s="38"/>
      <c r="C12" s="55" t="s">
        <v>77</v>
      </c>
      <c r="D12" s="1"/>
      <c r="E12" s="1"/>
      <c r="F12" s="1"/>
      <c r="G12" s="1"/>
      <c r="H12" s="1"/>
      <c r="I12" s="1"/>
      <c r="J12" s="1"/>
      <c r="K12" s="8"/>
      <c r="L12" s="45"/>
      <c r="M12" s="65"/>
      <c r="N12" s="14"/>
      <c r="O12" s="14"/>
      <c r="P12" s="33">
        <f>IF(L12="1/4",(M12*N12*O12),"")</f>
      </c>
      <c r="Q12" s="33">
        <f>IF(L12="3/8",(M12*N12*O12),"")</f>
      </c>
      <c r="R12" s="33">
        <f>IF(L12="1/2",(M12*N12*O12),"")</f>
      </c>
      <c r="S12" s="33">
        <f>IF(L12="5/8",(M12*N12*O12),"")</f>
      </c>
      <c r="T12" s="33">
        <f>IF(L12="3/4",(M12*N12*O12),"")</f>
      </c>
      <c r="U12" s="33">
        <f>IF(L12="1",(M12*N12*O12),"")</f>
      </c>
    </row>
    <row r="13" spans="1:22" ht="12.75">
      <c r="A13" s="25"/>
      <c r="B13" s="14"/>
      <c r="C13" s="61"/>
      <c r="D13" s="50"/>
      <c r="E13" s="50"/>
      <c r="F13" s="50"/>
      <c r="G13" s="50"/>
      <c r="H13" s="1"/>
      <c r="I13" s="1"/>
      <c r="J13" s="57"/>
      <c r="K13" s="8"/>
      <c r="L13" s="45"/>
      <c r="M13" s="14"/>
      <c r="N13" s="14"/>
      <c r="O13" s="14"/>
      <c r="P13" s="33">
        <f aca="true" t="shared" si="0" ref="P13:P50">IF(L13="1/4",(M13*N13*O13),"")</f>
      </c>
      <c r="Q13" s="33">
        <f aca="true" t="shared" si="1" ref="Q13:Q50">IF(L13="3/8",(M13*N13*O13),"")</f>
      </c>
      <c r="R13" s="33">
        <f aca="true" t="shared" si="2" ref="R13:R50">IF(L13="1/2",(M13*N13*O13),"")</f>
      </c>
      <c r="S13" s="33">
        <f aca="true" t="shared" si="3" ref="S13:S50">IF(L13="5/8",(M13*N13*O13),"")</f>
      </c>
      <c r="T13" s="33">
        <f aca="true" t="shared" si="4" ref="T13:T50">IF(L13="3/4",(M13*N13*O13),"")</f>
      </c>
      <c r="U13" s="33">
        <f aca="true" t="shared" si="5" ref="U13:U50">IF(L13="1",(M13*N13*O13),"")</f>
      </c>
      <c r="V13" s="1"/>
    </row>
    <row r="14" spans="1:21" ht="12.75">
      <c r="A14" s="14"/>
      <c r="B14" s="40"/>
      <c r="C14" s="62"/>
      <c r="D14" s="116"/>
      <c r="E14" s="116"/>
      <c r="F14" s="50"/>
      <c r="G14" s="50"/>
      <c r="H14" s="1"/>
      <c r="I14" s="57" t="s">
        <v>69</v>
      </c>
      <c r="J14" s="97"/>
      <c r="K14" s="111"/>
      <c r="L14" s="47"/>
      <c r="M14" s="40"/>
      <c r="N14" s="27"/>
      <c r="O14" s="27"/>
      <c r="P14" s="33">
        <f t="shared" si="0"/>
      </c>
      <c r="Q14" s="33">
        <f t="shared" si="1"/>
      </c>
      <c r="R14" s="33">
        <f t="shared" si="2"/>
      </c>
      <c r="S14" s="33">
        <f t="shared" si="3"/>
      </c>
      <c r="T14" s="33">
        <f t="shared" si="4"/>
      </c>
      <c r="U14" s="33">
        <f t="shared" si="5"/>
      </c>
    </row>
    <row r="15" spans="1:21" ht="12.75">
      <c r="A15" s="14"/>
      <c r="B15" s="14"/>
      <c r="C15" s="62"/>
      <c r="D15" s="50"/>
      <c r="E15" s="50"/>
      <c r="F15" s="50"/>
      <c r="G15" s="50"/>
      <c r="H15" s="97"/>
      <c r="I15" s="97"/>
      <c r="J15" s="97"/>
      <c r="K15" s="111"/>
      <c r="L15" s="47"/>
      <c r="M15" s="40"/>
      <c r="N15" s="27"/>
      <c r="O15" s="27"/>
      <c r="P15" s="33">
        <f t="shared" si="0"/>
      </c>
      <c r="Q15" s="33">
        <f t="shared" si="1"/>
      </c>
      <c r="R15" s="33">
        <f t="shared" si="2"/>
      </c>
      <c r="S15" s="33">
        <f t="shared" si="3"/>
      </c>
      <c r="T15" s="33">
        <f t="shared" si="4"/>
      </c>
      <c r="U15" s="33">
        <f t="shared" si="5"/>
      </c>
    </row>
    <row r="16" spans="1:21" ht="12.75">
      <c r="A16" s="14"/>
      <c r="B16" s="14"/>
      <c r="C16" s="62"/>
      <c r="D16" s="50"/>
      <c r="E16" s="50"/>
      <c r="F16" s="50"/>
      <c r="G16" s="50"/>
      <c r="H16" s="1"/>
      <c r="I16" s="1"/>
      <c r="J16" s="97"/>
      <c r="K16" s="111"/>
      <c r="L16" s="47"/>
      <c r="M16" s="40"/>
      <c r="N16" s="27"/>
      <c r="O16" s="27"/>
      <c r="P16" s="33">
        <f t="shared" si="0"/>
      </c>
      <c r="Q16" s="33">
        <f t="shared" si="1"/>
      </c>
      <c r="R16" s="33">
        <f t="shared" si="2"/>
      </c>
      <c r="S16" s="33">
        <f t="shared" si="3"/>
      </c>
      <c r="T16" s="33">
        <f t="shared" si="4"/>
      </c>
      <c r="U16" s="33">
        <f t="shared" si="5"/>
      </c>
    </row>
    <row r="17" spans="1:21" ht="12.75">
      <c r="A17" s="14"/>
      <c r="B17" s="14"/>
      <c r="C17" s="62"/>
      <c r="D17" s="50"/>
      <c r="E17" s="50"/>
      <c r="F17" s="50"/>
      <c r="G17" s="50"/>
      <c r="H17" s="1"/>
      <c r="I17" s="1"/>
      <c r="J17" s="123"/>
      <c r="K17" s="111"/>
      <c r="L17" s="47"/>
      <c r="M17" s="40"/>
      <c r="N17" s="27"/>
      <c r="O17" s="27"/>
      <c r="P17" s="33">
        <f t="shared" si="0"/>
      </c>
      <c r="Q17" s="33">
        <f t="shared" si="1"/>
      </c>
      <c r="R17" s="33">
        <f t="shared" si="2"/>
      </c>
      <c r="S17" s="33">
        <f t="shared" si="3"/>
      </c>
      <c r="T17" s="33">
        <f t="shared" si="4"/>
      </c>
      <c r="U17" s="33">
        <f t="shared" si="5"/>
      </c>
    </row>
    <row r="18" spans="1:21" ht="12.75">
      <c r="A18" s="14"/>
      <c r="B18" s="14"/>
      <c r="C18" s="62"/>
      <c r="D18" s="118"/>
      <c r="E18" s="119"/>
      <c r="F18" s="50"/>
      <c r="G18" s="50"/>
      <c r="H18" s="1"/>
      <c r="I18" s="1"/>
      <c r="J18" s="98" t="s">
        <v>52</v>
      </c>
      <c r="K18" s="122"/>
      <c r="L18" s="47"/>
      <c r="M18" s="40"/>
      <c r="N18" s="27"/>
      <c r="O18" s="27"/>
      <c r="P18" s="33">
        <f t="shared" si="0"/>
      </c>
      <c r="Q18" s="33">
        <f t="shared" si="1"/>
      </c>
      <c r="R18" s="33">
        <f t="shared" si="2"/>
      </c>
      <c r="S18" s="33">
        <f t="shared" si="3"/>
      </c>
      <c r="T18" s="33">
        <f t="shared" si="4"/>
      </c>
      <c r="U18" s="33">
        <f t="shared" si="5"/>
      </c>
    </row>
    <row r="19" spans="1:21" ht="12.75">
      <c r="A19" s="14"/>
      <c r="B19" s="14"/>
      <c r="C19" s="62"/>
      <c r="D19" s="50"/>
      <c r="E19" s="50"/>
      <c r="F19" s="50"/>
      <c r="G19" s="50"/>
      <c r="H19" s="98" t="s">
        <v>35</v>
      </c>
      <c r="I19" s="99"/>
      <c r="J19" s="97"/>
      <c r="K19" s="111"/>
      <c r="L19" s="47"/>
      <c r="M19" s="40"/>
      <c r="N19" s="27"/>
      <c r="O19" s="27"/>
      <c r="P19" s="33">
        <f t="shared" si="0"/>
      </c>
      <c r="Q19" s="33">
        <f t="shared" si="1"/>
      </c>
      <c r="R19" s="33">
        <f t="shared" si="2"/>
      </c>
      <c r="S19" s="33">
        <f t="shared" si="3"/>
      </c>
      <c r="T19" s="33">
        <f t="shared" si="4"/>
      </c>
      <c r="U19" s="33">
        <f t="shared" si="5"/>
      </c>
    </row>
    <row r="20" spans="1:21" ht="12.75">
      <c r="A20" s="14"/>
      <c r="B20" s="14"/>
      <c r="C20" s="62"/>
      <c r="D20" s="50"/>
      <c r="E20" s="50"/>
      <c r="F20" s="50"/>
      <c r="G20" s="50"/>
      <c r="H20" s="1"/>
      <c r="I20" s="1"/>
      <c r="J20" s="97"/>
      <c r="K20" s="111"/>
      <c r="L20" s="47"/>
      <c r="M20" s="40"/>
      <c r="N20" s="27"/>
      <c r="O20" s="27"/>
      <c r="P20" s="33">
        <f t="shared" si="0"/>
      </c>
      <c r="Q20" s="33">
        <f t="shared" si="1"/>
      </c>
      <c r="R20" s="33">
        <f t="shared" si="2"/>
      </c>
      <c r="S20" s="33">
        <f t="shared" si="3"/>
      </c>
      <c r="T20" s="33">
        <f t="shared" si="4"/>
      </c>
      <c r="U20" s="33">
        <f t="shared" si="5"/>
      </c>
    </row>
    <row r="21" spans="1:21" ht="12.75">
      <c r="A21" s="14"/>
      <c r="B21" s="14"/>
      <c r="C21" s="62"/>
      <c r="D21" s="50"/>
      <c r="E21" s="50"/>
      <c r="F21" s="50"/>
      <c r="G21" s="50"/>
      <c r="H21" s="1"/>
      <c r="I21" s="1"/>
      <c r="J21" s="123" t="s">
        <v>51</v>
      </c>
      <c r="K21" s="111"/>
      <c r="L21" s="47"/>
      <c r="M21" s="40"/>
      <c r="N21" s="27"/>
      <c r="O21" s="27"/>
      <c r="P21" s="33">
        <f t="shared" si="0"/>
      </c>
      <c r="Q21" s="33">
        <f t="shared" si="1"/>
      </c>
      <c r="R21" s="33">
        <f t="shared" si="2"/>
      </c>
      <c r="S21" s="33">
        <f t="shared" si="3"/>
      </c>
      <c r="T21" s="33">
        <f t="shared" si="4"/>
      </c>
      <c r="U21" s="33">
        <f t="shared" si="5"/>
      </c>
    </row>
    <row r="22" spans="1:21" ht="12.75">
      <c r="A22" s="14"/>
      <c r="B22" s="14"/>
      <c r="C22" s="62"/>
      <c r="D22" s="116"/>
      <c r="E22" s="116"/>
      <c r="F22" s="50"/>
      <c r="G22" s="50"/>
      <c r="H22" s="1"/>
      <c r="I22" s="1"/>
      <c r="J22" s="97"/>
      <c r="K22" s="111"/>
      <c r="L22" s="47"/>
      <c r="M22" s="40"/>
      <c r="N22" s="27"/>
      <c r="O22" s="27"/>
      <c r="P22" s="33">
        <f t="shared" si="0"/>
      </c>
      <c r="Q22" s="33">
        <f t="shared" si="1"/>
      </c>
      <c r="R22" s="33">
        <f t="shared" si="2"/>
      </c>
      <c r="S22" s="33">
        <f t="shared" si="3"/>
      </c>
      <c r="T22" s="33">
        <f t="shared" si="4"/>
      </c>
      <c r="U22" s="33">
        <f t="shared" si="5"/>
      </c>
    </row>
    <row r="23" spans="1:21" ht="12.75">
      <c r="A23" s="14"/>
      <c r="B23" s="14"/>
      <c r="C23" s="62"/>
      <c r="D23" s="50"/>
      <c r="E23" s="50"/>
      <c r="F23" s="50"/>
      <c r="G23" s="50"/>
      <c r="H23" s="95"/>
      <c r="I23" s="96"/>
      <c r="J23" s="97"/>
      <c r="K23" s="111"/>
      <c r="L23" s="47"/>
      <c r="M23" s="40"/>
      <c r="N23" s="27"/>
      <c r="O23" s="27"/>
      <c r="P23" s="33">
        <f t="shared" si="0"/>
      </c>
      <c r="Q23" s="33">
        <f t="shared" si="1"/>
      </c>
      <c r="R23" s="33">
        <f t="shared" si="2"/>
      </c>
      <c r="S23" s="33">
        <f t="shared" si="3"/>
      </c>
      <c r="T23" s="33">
        <f t="shared" si="4"/>
      </c>
      <c r="U23" s="33">
        <f t="shared" si="5"/>
      </c>
    </row>
    <row r="24" spans="1:21" ht="12.75">
      <c r="A24" s="14"/>
      <c r="B24" s="14"/>
      <c r="C24" s="62"/>
      <c r="D24" s="50"/>
      <c r="E24" s="115"/>
      <c r="F24" s="115"/>
      <c r="G24" s="50"/>
      <c r="H24" s="1"/>
      <c r="I24" s="1" t="s">
        <v>50</v>
      </c>
      <c r="J24" s="97"/>
      <c r="K24" s="111"/>
      <c r="L24" s="47"/>
      <c r="M24" s="40"/>
      <c r="N24" s="27"/>
      <c r="O24" s="27"/>
      <c r="P24" s="33">
        <f t="shared" si="0"/>
      </c>
      <c r="Q24" s="33">
        <f t="shared" si="1"/>
      </c>
      <c r="R24" s="33">
        <f t="shared" si="2"/>
      </c>
      <c r="S24" s="33">
        <f t="shared" si="3"/>
      </c>
      <c r="T24" s="33">
        <f t="shared" si="4"/>
      </c>
      <c r="U24" s="33">
        <f t="shared" si="5"/>
      </c>
    </row>
    <row r="25" spans="1:21" ht="12.75">
      <c r="A25" s="14"/>
      <c r="B25" s="14"/>
      <c r="C25" s="62"/>
      <c r="D25" s="50"/>
      <c r="E25" s="116"/>
      <c r="F25" s="116"/>
      <c r="G25" s="50"/>
      <c r="H25" s="1"/>
      <c r="I25" s="1"/>
      <c r="J25" s="97"/>
      <c r="K25" s="111"/>
      <c r="L25" s="47"/>
      <c r="M25" s="40"/>
      <c r="N25" s="27"/>
      <c r="O25" s="27"/>
      <c r="P25" s="33">
        <f t="shared" si="0"/>
      </c>
      <c r="Q25" s="33">
        <f t="shared" si="1"/>
      </c>
      <c r="R25" s="33">
        <f t="shared" si="2"/>
      </c>
      <c r="S25" s="33">
        <f t="shared" si="3"/>
      </c>
      <c r="T25" s="33">
        <f t="shared" si="4"/>
      </c>
      <c r="U25" s="33">
        <f t="shared" si="5"/>
      </c>
    </row>
    <row r="26" spans="1:21" ht="12.75">
      <c r="A26" s="14"/>
      <c r="B26" s="14"/>
      <c r="C26" s="70" t="s">
        <v>69</v>
      </c>
      <c r="D26" s="50"/>
      <c r="E26" s="117"/>
      <c r="F26" s="117"/>
      <c r="G26" s="117"/>
      <c r="H26" s="1"/>
      <c r="I26" s="1"/>
      <c r="J26" s="97"/>
      <c r="K26" s="111"/>
      <c r="L26" s="47"/>
      <c r="M26" s="40"/>
      <c r="N26" s="27"/>
      <c r="O26" s="27"/>
      <c r="P26" s="33">
        <f t="shared" si="0"/>
      </c>
      <c r="Q26" s="33">
        <f t="shared" si="1"/>
      </c>
      <c r="R26" s="33">
        <f t="shared" si="2"/>
      </c>
      <c r="S26" s="33">
        <f t="shared" si="3"/>
      </c>
      <c r="T26" s="33">
        <f t="shared" si="4"/>
      </c>
      <c r="U26" s="33">
        <f t="shared" si="5"/>
      </c>
    </row>
    <row r="27" spans="1:21" ht="12.75">
      <c r="A27" s="14"/>
      <c r="B27" s="14"/>
      <c r="C27" s="112" t="s">
        <v>70</v>
      </c>
      <c r="D27" s="113"/>
      <c r="E27" s="113"/>
      <c r="F27" s="113"/>
      <c r="G27" s="113"/>
      <c r="H27" s="113"/>
      <c r="I27" s="113"/>
      <c r="J27" s="113"/>
      <c r="K27" s="114"/>
      <c r="L27" s="45" t="s">
        <v>17</v>
      </c>
      <c r="M27" s="65">
        <f>+G38</f>
        <v>37.8871654339364</v>
      </c>
      <c r="N27" s="27">
        <f>+G43</f>
        <v>23</v>
      </c>
      <c r="O27" s="60">
        <v>1</v>
      </c>
      <c r="P27" s="33">
        <f t="shared" si="0"/>
      </c>
      <c r="Q27" s="33">
        <f t="shared" si="1"/>
      </c>
      <c r="R27" s="33">
        <f t="shared" si="2"/>
      </c>
      <c r="S27" s="33">
        <f t="shared" si="3"/>
      </c>
      <c r="T27" s="33">
        <f t="shared" si="4"/>
      </c>
      <c r="U27" s="33">
        <f t="shared" si="5"/>
        <v>871.4048049805373</v>
      </c>
    </row>
    <row r="28" spans="1:21" ht="12.75">
      <c r="A28" s="14"/>
      <c r="B28" s="14"/>
      <c r="C28" s="62" t="s">
        <v>78</v>
      </c>
      <c r="D28" s="50"/>
      <c r="E28" s="50"/>
      <c r="F28" s="50"/>
      <c r="G28" s="50"/>
      <c r="H28" s="1"/>
      <c r="I28" s="1"/>
      <c r="J28" s="44"/>
      <c r="K28" s="64"/>
      <c r="L28" s="47"/>
      <c r="M28" s="40"/>
      <c r="N28" s="27"/>
      <c r="O28" s="27"/>
      <c r="P28" s="33">
        <f t="shared" si="0"/>
      </c>
      <c r="Q28" s="33">
        <f t="shared" si="1"/>
      </c>
      <c r="R28" s="33">
        <f t="shared" si="2"/>
      </c>
      <c r="S28" s="33">
        <f t="shared" si="3"/>
      </c>
      <c r="T28" s="33">
        <f t="shared" si="4"/>
      </c>
      <c r="U28" s="33">
        <f t="shared" si="5"/>
      </c>
    </row>
    <row r="29" spans="1:21" ht="12.75">
      <c r="A29" s="14"/>
      <c r="B29" s="14"/>
      <c r="C29" s="62" t="s">
        <v>56</v>
      </c>
      <c r="D29" s="116"/>
      <c r="E29" s="116"/>
      <c r="F29" s="50"/>
      <c r="G29" s="124">
        <v>8.5</v>
      </c>
      <c r="H29" s="124"/>
      <c r="I29" s="1"/>
      <c r="J29" s="97"/>
      <c r="K29" s="111"/>
      <c r="L29" s="46"/>
      <c r="M29" s="40"/>
      <c r="N29" s="27"/>
      <c r="O29" s="27"/>
      <c r="P29" s="33">
        <f t="shared" si="0"/>
      </c>
      <c r="Q29" s="33">
        <f t="shared" si="1"/>
      </c>
      <c r="R29" s="33">
        <f t="shared" si="2"/>
      </c>
      <c r="S29" s="33">
        <f t="shared" si="3"/>
      </c>
      <c r="T29" s="33">
        <f t="shared" si="4"/>
      </c>
      <c r="U29" s="33">
        <f t="shared" si="5"/>
      </c>
    </row>
    <row r="30" spans="1:21" ht="12.75">
      <c r="A30" s="14"/>
      <c r="B30" s="14"/>
      <c r="C30" s="62" t="s">
        <v>54</v>
      </c>
      <c r="D30" s="116"/>
      <c r="E30" s="116"/>
      <c r="F30" s="50"/>
      <c r="G30" s="124">
        <v>1.65</v>
      </c>
      <c r="H30" s="124"/>
      <c r="I30" s="1"/>
      <c r="J30" s="97"/>
      <c r="K30" s="111"/>
      <c r="L30" s="47"/>
      <c r="M30" s="40"/>
      <c r="N30" s="27"/>
      <c r="O30" s="27"/>
      <c r="P30" s="33">
        <f t="shared" si="0"/>
      </c>
      <c r="Q30" s="33">
        <f t="shared" si="1"/>
      </c>
      <c r="R30" s="33">
        <f t="shared" si="2"/>
      </c>
      <c r="S30" s="33">
        <f t="shared" si="3"/>
      </c>
      <c r="T30" s="33">
        <f t="shared" si="4"/>
      </c>
      <c r="U30" s="33">
        <f t="shared" si="5"/>
      </c>
    </row>
    <row r="31" spans="1:21" ht="12.75">
      <c r="A31" s="14"/>
      <c r="B31" s="14"/>
      <c r="C31" s="62" t="s">
        <v>71</v>
      </c>
      <c r="D31" s="63"/>
      <c r="E31" s="63"/>
      <c r="F31" s="50"/>
      <c r="G31" s="116">
        <f>0.5*(G30+G29)</f>
        <v>5.075</v>
      </c>
      <c r="H31" s="116"/>
      <c r="I31" s="1"/>
      <c r="J31" s="44"/>
      <c r="K31" s="64"/>
      <c r="L31" s="47"/>
      <c r="M31" s="40"/>
      <c r="N31" s="27"/>
      <c r="O31" s="27"/>
      <c r="P31" s="33">
        <f t="shared" si="0"/>
      </c>
      <c r="Q31" s="33">
        <f t="shared" si="1"/>
      </c>
      <c r="R31" s="33">
        <f t="shared" si="2"/>
      </c>
      <c r="S31" s="33">
        <f t="shared" si="3"/>
      </c>
      <c r="T31" s="33">
        <f t="shared" si="4"/>
      </c>
      <c r="U31" s="33">
        <f t="shared" si="5"/>
      </c>
    </row>
    <row r="32" spans="1:21" ht="12.75">
      <c r="A32" s="14"/>
      <c r="B32" s="14"/>
      <c r="C32" s="62" t="s">
        <v>72</v>
      </c>
      <c r="D32" s="50"/>
      <c r="E32" s="50"/>
      <c r="F32" s="50"/>
      <c r="G32" s="126">
        <f>2*PI()*G31</f>
        <v>31.887165433936403</v>
      </c>
      <c r="H32" s="126"/>
      <c r="I32" s="1"/>
      <c r="J32" s="97"/>
      <c r="K32" s="111"/>
      <c r="L32" s="47"/>
      <c r="M32" s="40"/>
      <c r="N32" s="27"/>
      <c r="O32" s="27"/>
      <c r="P32" s="33">
        <f t="shared" si="0"/>
      </c>
      <c r="Q32" s="33">
        <f t="shared" si="1"/>
      </c>
      <c r="R32" s="33">
        <f t="shared" si="2"/>
      </c>
      <c r="S32" s="33">
        <f t="shared" si="3"/>
      </c>
      <c r="T32" s="33">
        <f t="shared" si="4"/>
      </c>
      <c r="U32" s="33">
        <f t="shared" si="5"/>
      </c>
    </row>
    <row r="33" spans="1:21" ht="12.75">
      <c r="A33" s="14"/>
      <c r="B33" s="14"/>
      <c r="C33" s="62" t="s">
        <v>103</v>
      </c>
      <c r="D33" s="50"/>
      <c r="E33" s="50"/>
      <c r="F33" s="50"/>
      <c r="G33" s="125">
        <v>1.2</v>
      </c>
      <c r="H33" s="125"/>
      <c r="I33" s="1"/>
      <c r="J33" s="44"/>
      <c r="K33" s="64"/>
      <c r="L33" s="47"/>
      <c r="M33" s="40"/>
      <c r="N33" s="27"/>
      <c r="O33" s="27"/>
      <c r="P33" s="33"/>
      <c r="Q33" s="33"/>
      <c r="R33" s="33"/>
      <c r="S33" s="33"/>
      <c r="T33" s="33"/>
      <c r="U33" s="33"/>
    </row>
    <row r="34" spans="1:21" ht="12.75">
      <c r="A34" s="14"/>
      <c r="B34" s="14"/>
      <c r="C34" s="62" t="s">
        <v>102</v>
      </c>
      <c r="D34" s="50"/>
      <c r="E34" s="50"/>
      <c r="F34" s="50"/>
      <c r="G34" s="126">
        <f>9-G33</f>
        <v>7.8</v>
      </c>
      <c r="H34" s="126"/>
      <c r="I34" s="1"/>
      <c r="J34" s="44"/>
      <c r="K34" s="64"/>
      <c r="L34" s="47"/>
      <c r="M34" s="40"/>
      <c r="N34" s="27"/>
      <c r="O34" s="27"/>
      <c r="P34" s="33">
        <f>IF(L34="1/4",(M34*N34*O34),"")</f>
      </c>
      <c r="Q34" s="33">
        <f>IF(L34="3/8",(M34*N34*O34),"")</f>
      </c>
      <c r="R34" s="33">
        <f>IF(L34="1/2",(M34*N34*O34),"")</f>
      </c>
      <c r="S34" s="33">
        <f>IF(L34="5/8",(M34*N34*O34),"")</f>
      </c>
      <c r="T34" s="33">
        <f>IF(L34="3/4",(M34*N34*O34),"")</f>
      </c>
      <c r="U34" s="33">
        <f>IF(L34="1",(M34*N34*O34),"")</f>
      </c>
    </row>
    <row r="35" spans="1:21" ht="12.75">
      <c r="A35" s="14"/>
      <c r="B35" s="14"/>
      <c r="C35" s="62" t="s">
        <v>85</v>
      </c>
      <c r="D35" s="50"/>
      <c r="E35" s="50"/>
      <c r="F35" s="50"/>
      <c r="G35" s="126">
        <f>+G32/G34</f>
        <v>4.088098132555949</v>
      </c>
      <c r="H35" s="126"/>
      <c r="I35" s="1"/>
      <c r="J35" s="44"/>
      <c r="K35" s="64"/>
      <c r="L35" s="47"/>
      <c r="M35" s="40"/>
      <c r="N35" s="27"/>
      <c r="O35" s="27"/>
      <c r="P35" s="33">
        <f t="shared" si="0"/>
      </c>
      <c r="Q35" s="33">
        <f t="shared" si="1"/>
      </c>
      <c r="R35" s="33">
        <f t="shared" si="2"/>
      </c>
      <c r="S35" s="33">
        <f t="shared" si="3"/>
      </c>
      <c r="T35" s="33">
        <f t="shared" si="4"/>
      </c>
      <c r="U35" s="33">
        <f t="shared" si="5"/>
      </c>
    </row>
    <row r="36" spans="1:21" ht="12.75">
      <c r="A36" s="14"/>
      <c r="B36" s="14"/>
      <c r="C36" s="62" t="s">
        <v>79</v>
      </c>
      <c r="D36" s="50"/>
      <c r="E36" s="50"/>
      <c r="F36" s="50"/>
      <c r="G36" s="125">
        <v>5</v>
      </c>
      <c r="H36" s="125"/>
      <c r="I36" s="1"/>
      <c r="J36" s="44"/>
      <c r="K36" s="64"/>
      <c r="L36" s="47"/>
      <c r="M36" s="40"/>
      <c r="N36" s="27"/>
      <c r="O36" s="27"/>
      <c r="P36" s="33">
        <f t="shared" si="0"/>
      </c>
      <c r="Q36" s="33">
        <f t="shared" si="1"/>
      </c>
      <c r="R36" s="33">
        <f t="shared" si="2"/>
      </c>
      <c r="S36" s="33">
        <f t="shared" si="3"/>
      </c>
      <c r="T36" s="33">
        <f t="shared" si="4"/>
      </c>
      <c r="U36" s="33">
        <f t="shared" si="5"/>
      </c>
    </row>
    <row r="37" spans="1:21" ht="12.75">
      <c r="A37" s="14"/>
      <c r="B37" s="14"/>
      <c r="C37" s="62" t="s">
        <v>80</v>
      </c>
      <c r="D37" s="50"/>
      <c r="E37" s="50"/>
      <c r="F37" s="50"/>
      <c r="G37" s="125">
        <v>5</v>
      </c>
      <c r="H37" s="125"/>
      <c r="I37" s="1"/>
      <c r="J37" s="44"/>
      <c r="K37" s="64"/>
      <c r="L37" s="47"/>
      <c r="M37" s="40"/>
      <c r="N37" s="27"/>
      <c r="O37" s="27"/>
      <c r="P37" s="33">
        <f t="shared" si="0"/>
      </c>
      <c r="Q37" s="33">
        <f t="shared" si="1"/>
      </c>
      <c r="R37" s="33">
        <f t="shared" si="2"/>
      </c>
      <c r="S37" s="33">
        <f t="shared" si="3"/>
      </c>
      <c r="T37" s="33">
        <f t="shared" si="4"/>
      </c>
      <c r="U37" s="33">
        <f t="shared" si="5"/>
      </c>
    </row>
    <row r="38" spans="1:21" ht="12.75">
      <c r="A38" s="14"/>
      <c r="B38" s="14"/>
      <c r="C38" s="62" t="s">
        <v>82</v>
      </c>
      <c r="D38" s="50"/>
      <c r="E38" s="50"/>
      <c r="F38" s="50"/>
      <c r="G38" s="126">
        <f>+G32+(G37*G33)</f>
        <v>37.8871654339364</v>
      </c>
      <c r="H38" s="126"/>
      <c r="I38" s="1"/>
      <c r="J38" s="44"/>
      <c r="K38" s="64"/>
      <c r="L38" s="47"/>
      <c r="M38" s="40"/>
      <c r="N38" s="27"/>
      <c r="O38" s="27"/>
      <c r="P38" s="33">
        <f t="shared" si="0"/>
      </c>
      <c r="Q38" s="33">
        <f t="shared" si="1"/>
      </c>
      <c r="R38" s="33">
        <f t="shared" si="2"/>
      </c>
      <c r="S38" s="33">
        <f t="shared" si="3"/>
      </c>
      <c r="T38" s="33">
        <f t="shared" si="4"/>
      </c>
      <c r="U38" s="33">
        <f t="shared" si="5"/>
      </c>
    </row>
    <row r="39" spans="1:21" ht="12.75">
      <c r="A39" s="14"/>
      <c r="B39" s="14"/>
      <c r="C39" s="62"/>
      <c r="D39" s="50"/>
      <c r="E39" s="50"/>
      <c r="F39" s="50"/>
      <c r="G39" s="71"/>
      <c r="H39" s="71"/>
      <c r="I39" s="1"/>
      <c r="J39" s="44"/>
      <c r="K39" s="64"/>
      <c r="L39" s="47"/>
      <c r="M39" s="40"/>
      <c r="N39" s="27"/>
      <c r="O39" s="27"/>
      <c r="P39" s="33">
        <f t="shared" si="0"/>
      </c>
      <c r="Q39" s="33">
        <f t="shared" si="1"/>
      </c>
      <c r="R39" s="33">
        <f t="shared" si="2"/>
      </c>
      <c r="S39" s="33">
        <f t="shared" si="3"/>
      </c>
      <c r="T39" s="33">
        <f t="shared" si="4"/>
      </c>
      <c r="U39" s="33">
        <f t="shared" si="5"/>
      </c>
    </row>
    <row r="40" spans="1:21" ht="12.75">
      <c r="A40" s="14"/>
      <c r="B40" s="14"/>
      <c r="C40" s="62" t="s">
        <v>60</v>
      </c>
      <c r="D40" s="50"/>
      <c r="E40" s="50"/>
      <c r="F40" s="50"/>
      <c r="G40" s="124">
        <v>0.3</v>
      </c>
      <c r="H40" s="124"/>
      <c r="I40" s="1"/>
      <c r="J40" s="97"/>
      <c r="K40" s="111"/>
      <c r="L40" s="47"/>
      <c r="M40" s="40"/>
      <c r="N40" s="27"/>
      <c r="O40" s="27"/>
      <c r="P40" s="33">
        <f t="shared" si="0"/>
      </c>
      <c r="Q40" s="33">
        <f t="shared" si="1"/>
      </c>
      <c r="R40" s="33">
        <f t="shared" si="2"/>
      </c>
      <c r="S40" s="33">
        <f t="shared" si="3"/>
      </c>
      <c r="T40" s="33">
        <f t="shared" si="4"/>
      </c>
      <c r="U40" s="33">
        <f t="shared" si="5"/>
      </c>
    </row>
    <row r="41" spans="1:21" ht="12.75">
      <c r="A41" s="14"/>
      <c r="B41" s="14"/>
      <c r="C41" s="62" t="s">
        <v>83</v>
      </c>
      <c r="D41" s="50"/>
      <c r="E41" s="50"/>
      <c r="F41" s="50"/>
      <c r="G41" s="116">
        <f>+G29-G30</f>
        <v>6.85</v>
      </c>
      <c r="H41" s="116"/>
      <c r="I41" s="1"/>
      <c r="J41" s="44"/>
      <c r="K41" s="64"/>
      <c r="L41" s="47"/>
      <c r="M41" s="40"/>
      <c r="N41" s="27"/>
      <c r="O41" s="27"/>
      <c r="P41" s="33">
        <f t="shared" si="0"/>
      </c>
      <c r="Q41" s="33">
        <f t="shared" si="1"/>
      </c>
      <c r="R41" s="33">
        <f t="shared" si="2"/>
      </c>
      <c r="S41" s="33">
        <f t="shared" si="3"/>
      </c>
      <c r="T41" s="33">
        <f t="shared" si="4"/>
      </c>
      <c r="U41" s="33">
        <f t="shared" si="5"/>
      </c>
    </row>
    <row r="42" spans="1:21" ht="12.75">
      <c r="A42" s="14"/>
      <c r="B42" s="14"/>
      <c r="C42" s="62" t="s">
        <v>61</v>
      </c>
      <c r="D42" s="50"/>
      <c r="E42" s="50"/>
      <c r="F42" s="50"/>
      <c r="G42" s="107">
        <f>+G41/G40</f>
        <v>22.833333333333332</v>
      </c>
      <c r="H42" s="107"/>
      <c r="I42" s="1"/>
      <c r="J42" s="97"/>
      <c r="K42" s="111"/>
      <c r="L42" s="47"/>
      <c r="M42" s="40"/>
      <c r="N42" s="27"/>
      <c r="O42" s="27"/>
      <c r="P42" s="33">
        <f t="shared" si="0"/>
      </c>
      <c r="Q42" s="33">
        <f t="shared" si="1"/>
      </c>
      <c r="R42" s="33">
        <f t="shared" si="2"/>
      </c>
      <c r="S42" s="33">
        <f t="shared" si="3"/>
      </c>
      <c r="T42" s="33">
        <f t="shared" si="4"/>
      </c>
      <c r="U42" s="33">
        <f t="shared" si="5"/>
      </c>
    </row>
    <row r="43" spans="1:21" ht="12.75">
      <c r="A43" s="14"/>
      <c r="B43" s="14"/>
      <c r="C43" s="62" t="s">
        <v>84</v>
      </c>
      <c r="D43" s="50"/>
      <c r="E43" s="50"/>
      <c r="F43" s="50"/>
      <c r="G43" s="127">
        <v>23</v>
      </c>
      <c r="H43" s="127"/>
      <c r="I43" s="1"/>
      <c r="J43" s="97"/>
      <c r="K43" s="111"/>
      <c r="L43" s="47"/>
      <c r="M43" s="40"/>
      <c r="N43" s="27"/>
      <c r="O43" s="27"/>
      <c r="P43" s="33">
        <f t="shared" si="0"/>
      </c>
      <c r="Q43" s="33">
        <f t="shared" si="1"/>
      </c>
      <c r="R43" s="33">
        <f t="shared" si="2"/>
      </c>
      <c r="S43" s="33">
        <f t="shared" si="3"/>
      </c>
      <c r="T43" s="33">
        <f t="shared" si="4"/>
      </c>
      <c r="U43" s="33">
        <f t="shared" si="5"/>
      </c>
    </row>
    <row r="44" spans="1:21" ht="12.75">
      <c r="A44" s="14"/>
      <c r="B44" s="14"/>
      <c r="C44" s="62"/>
      <c r="D44" s="50"/>
      <c r="E44" s="50"/>
      <c r="F44" s="50"/>
      <c r="G44" s="50"/>
      <c r="H44" s="1"/>
      <c r="I44" s="1"/>
      <c r="J44" s="44"/>
      <c r="K44" s="64"/>
      <c r="L44" s="47"/>
      <c r="M44" s="40"/>
      <c r="N44" s="27"/>
      <c r="O44" s="27"/>
      <c r="P44" s="33">
        <f t="shared" si="0"/>
      </c>
      <c r="Q44" s="33">
        <f t="shared" si="1"/>
      </c>
      <c r="R44" s="33">
        <f t="shared" si="2"/>
      </c>
      <c r="S44" s="33">
        <f t="shared" si="3"/>
      </c>
      <c r="T44" s="33">
        <f t="shared" si="4"/>
      </c>
      <c r="U44" s="33">
        <f t="shared" si="5"/>
      </c>
    </row>
    <row r="45" spans="1:21" ht="12.75">
      <c r="A45" s="14"/>
      <c r="B45" s="14"/>
      <c r="C45" s="62"/>
      <c r="D45" s="50"/>
      <c r="E45" s="50"/>
      <c r="F45" s="50"/>
      <c r="G45" s="50"/>
      <c r="H45" s="1"/>
      <c r="I45" s="1"/>
      <c r="J45" s="1"/>
      <c r="K45" s="8"/>
      <c r="L45" s="47"/>
      <c r="M45" s="40"/>
      <c r="N45" s="27"/>
      <c r="O45" s="27"/>
      <c r="P45" s="33">
        <f t="shared" si="0"/>
      </c>
      <c r="Q45" s="33">
        <f t="shared" si="1"/>
      </c>
      <c r="R45" s="33">
        <f t="shared" si="2"/>
      </c>
      <c r="S45" s="33">
        <f t="shared" si="3"/>
      </c>
      <c r="T45" s="33">
        <f t="shared" si="4"/>
      </c>
      <c r="U45" s="33">
        <f t="shared" si="5"/>
      </c>
    </row>
    <row r="46" spans="1:21" ht="12.75">
      <c r="A46" s="14"/>
      <c r="B46" s="14"/>
      <c r="C46" s="21"/>
      <c r="D46" s="1"/>
      <c r="E46" s="1"/>
      <c r="F46" s="1"/>
      <c r="G46" s="1"/>
      <c r="H46" s="1"/>
      <c r="I46" s="1"/>
      <c r="J46" s="1"/>
      <c r="K46" s="8"/>
      <c r="L46" s="45"/>
      <c r="M46" s="33"/>
      <c r="N46" s="14"/>
      <c r="O46" s="14"/>
      <c r="P46" s="33">
        <f t="shared" si="0"/>
      </c>
      <c r="Q46" s="33">
        <f t="shared" si="1"/>
      </c>
      <c r="R46" s="33">
        <f t="shared" si="2"/>
      </c>
      <c r="S46" s="33">
        <f t="shared" si="3"/>
      </c>
      <c r="T46" s="33">
        <f t="shared" si="4"/>
      </c>
      <c r="U46" s="33">
        <f t="shared" si="5"/>
      </c>
    </row>
    <row r="47" spans="1:21" ht="12.75">
      <c r="A47" s="14"/>
      <c r="B47" s="14"/>
      <c r="C47" s="21"/>
      <c r="D47" s="1"/>
      <c r="E47" s="1"/>
      <c r="F47" s="1"/>
      <c r="G47" s="1"/>
      <c r="H47" s="1"/>
      <c r="I47" s="1"/>
      <c r="J47" s="1"/>
      <c r="K47" s="8"/>
      <c r="L47" s="48"/>
      <c r="M47" s="33"/>
      <c r="N47" s="14"/>
      <c r="O47" s="14"/>
      <c r="P47" s="33">
        <f t="shared" si="0"/>
      </c>
      <c r="Q47" s="33">
        <f t="shared" si="1"/>
      </c>
      <c r="R47" s="33">
        <f t="shared" si="2"/>
      </c>
      <c r="S47" s="33">
        <f t="shared" si="3"/>
      </c>
      <c r="T47" s="33">
        <f t="shared" si="4"/>
      </c>
      <c r="U47" s="33">
        <f t="shared" si="5"/>
      </c>
    </row>
    <row r="48" spans="1:21" ht="12.75">
      <c r="A48" s="14"/>
      <c r="B48" s="14"/>
      <c r="C48" s="21"/>
      <c r="D48" s="1"/>
      <c r="E48" s="1"/>
      <c r="F48" s="1"/>
      <c r="G48" s="1"/>
      <c r="H48" s="1"/>
      <c r="I48" s="1"/>
      <c r="J48" s="1"/>
      <c r="K48" s="8"/>
      <c r="L48" s="45"/>
      <c r="M48" s="33"/>
      <c r="N48" s="14"/>
      <c r="O48" s="14"/>
      <c r="P48" s="33">
        <f t="shared" si="0"/>
      </c>
      <c r="Q48" s="33">
        <f t="shared" si="1"/>
      </c>
      <c r="R48" s="33">
        <f t="shared" si="2"/>
      </c>
      <c r="S48" s="33">
        <f t="shared" si="3"/>
      </c>
      <c r="T48" s="33">
        <f t="shared" si="4"/>
      </c>
      <c r="U48" s="33">
        <f t="shared" si="5"/>
      </c>
    </row>
    <row r="49" spans="1:21" ht="12.75">
      <c r="A49" s="14"/>
      <c r="B49" s="14"/>
      <c r="C49" s="21"/>
      <c r="D49" s="1"/>
      <c r="E49" s="1"/>
      <c r="F49" s="1"/>
      <c r="G49" s="1"/>
      <c r="H49" s="1"/>
      <c r="I49" s="1"/>
      <c r="J49" s="1"/>
      <c r="K49" s="8"/>
      <c r="L49" s="45"/>
      <c r="M49" s="33"/>
      <c r="N49" s="14"/>
      <c r="O49" s="14"/>
      <c r="P49" s="33">
        <f t="shared" si="0"/>
      </c>
      <c r="Q49" s="33">
        <f t="shared" si="1"/>
      </c>
      <c r="R49" s="33">
        <f t="shared" si="2"/>
      </c>
      <c r="S49" s="33">
        <f t="shared" si="3"/>
      </c>
      <c r="T49" s="33">
        <f t="shared" si="4"/>
      </c>
      <c r="U49" s="33">
        <f t="shared" si="5"/>
      </c>
    </row>
    <row r="50" spans="1:21" ht="12.75">
      <c r="A50" s="14"/>
      <c r="B50" s="14"/>
      <c r="C50" s="21"/>
      <c r="D50" s="1"/>
      <c r="E50" s="1"/>
      <c r="F50" s="1"/>
      <c r="G50" s="1"/>
      <c r="H50" s="1"/>
      <c r="I50" s="1"/>
      <c r="J50" s="1"/>
      <c r="K50" s="8"/>
      <c r="L50" s="45"/>
      <c r="M50" s="33"/>
      <c r="N50" s="14"/>
      <c r="O50" s="14"/>
      <c r="P50" s="33">
        <f t="shared" si="0"/>
      </c>
      <c r="Q50" s="33">
        <f t="shared" si="1"/>
      </c>
      <c r="R50" s="33">
        <f t="shared" si="2"/>
      </c>
      <c r="S50" s="33">
        <f t="shared" si="3"/>
      </c>
      <c r="T50" s="33">
        <f t="shared" si="4"/>
      </c>
      <c r="U50" s="33">
        <f t="shared" si="5"/>
      </c>
    </row>
    <row r="51" spans="1:21" ht="12.75">
      <c r="A51" s="14"/>
      <c r="B51" s="14"/>
      <c r="C51" s="21"/>
      <c r="D51" s="1"/>
      <c r="E51" s="1"/>
      <c r="F51" s="1"/>
      <c r="G51" s="1"/>
      <c r="H51" s="1"/>
      <c r="I51" s="1"/>
      <c r="J51" s="1"/>
      <c r="K51" s="8"/>
      <c r="L51" s="45"/>
      <c r="M51" s="33"/>
      <c r="N51" s="14"/>
      <c r="O51" s="14"/>
      <c r="P51" s="33"/>
      <c r="Q51" s="33"/>
      <c r="R51" s="33"/>
      <c r="S51" s="33"/>
      <c r="T51" s="33"/>
      <c r="U51" s="33"/>
    </row>
    <row r="52" spans="1:22" ht="12.75">
      <c r="A52" s="15"/>
      <c r="B52" s="15"/>
      <c r="C52" s="51"/>
      <c r="D52" s="5"/>
      <c r="E52" s="5"/>
      <c r="F52" s="5"/>
      <c r="G52" s="5"/>
      <c r="H52" s="5"/>
      <c r="I52" s="5"/>
      <c r="J52" s="5"/>
      <c r="K52" s="10"/>
      <c r="L52" s="49"/>
      <c r="M52" s="32"/>
      <c r="N52" s="15"/>
      <c r="O52" s="15"/>
      <c r="P52" s="32"/>
      <c r="Q52" s="32"/>
      <c r="R52" s="32"/>
      <c r="S52" s="32"/>
      <c r="T52" s="32"/>
      <c r="U52" s="32"/>
      <c r="V52" s="9"/>
    </row>
    <row r="53" spans="3:22" ht="15" customHeight="1">
      <c r="C53" s="52"/>
      <c r="D53" s="17"/>
      <c r="E53" s="17"/>
      <c r="F53" s="17"/>
      <c r="G53" s="17"/>
      <c r="H53" s="17"/>
      <c r="I53" s="17"/>
      <c r="J53" s="17"/>
      <c r="K53" s="16"/>
      <c r="L53" s="66" t="s">
        <v>11</v>
      </c>
      <c r="M53" s="41"/>
      <c r="N53" s="6"/>
      <c r="O53" s="20"/>
      <c r="P53" s="34">
        <v>0.25</v>
      </c>
      <c r="Q53" s="34">
        <v>0.56</v>
      </c>
      <c r="R53" s="34">
        <v>1.02</v>
      </c>
      <c r="S53" s="34">
        <v>1.6</v>
      </c>
      <c r="T53" s="34">
        <v>2.26</v>
      </c>
      <c r="U53" s="34">
        <v>4.04</v>
      </c>
      <c r="V53" s="18" t="s">
        <v>14</v>
      </c>
    </row>
    <row r="54" spans="3:22" ht="15" customHeight="1">
      <c r="C54" s="53"/>
      <c r="D54" s="1"/>
      <c r="E54" s="1"/>
      <c r="F54" s="1"/>
      <c r="G54" s="1"/>
      <c r="H54" s="1"/>
      <c r="I54" s="1"/>
      <c r="J54" s="1"/>
      <c r="K54" s="8"/>
      <c r="L54" s="67" t="s">
        <v>13</v>
      </c>
      <c r="M54" s="42"/>
      <c r="N54" s="5"/>
      <c r="O54" s="10"/>
      <c r="P54" s="32">
        <f aca="true" t="shared" si="6" ref="P54:U54">SUM(P11:P52)</f>
        <v>0</v>
      </c>
      <c r="Q54" s="32">
        <f t="shared" si="6"/>
        <v>0</v>
      </c>
      <c r="R54" s="32">
        <f t="shared" si="6"/>
        <v>0</v>
      </c>
      <c r="S54" s="32">
        <f t="shared" si="6"/>
        <v>0</v>
      </c>
      <c r="T54" s="32">
        <f t="shared" si="6"/>
        <v>0</v>
      </c>
      <c r="U54" s="32">
        <f t="shared" si="6"/>
        <v>871.4048049805373</v>
      </c>
      <c r="V54" s="15"/>
    </row>
    <row r="55" spans="3:22" ht="15" customHeight="1">
      <c r="C55" s="53"/>
      <c r="D55" s="1"/>
      <c r="E55" s="1"/>
      <c r="F55" s="1"/>
      <c r="G55" s="1"/>
      <c r="H55" s="1"/>
      <c r="I55" s="1"/>
      <c r="J55" s="1"/>
      <c r="K55" s="8"/>
      <c r="L55" s="67" t="s">
        <v>12</v>
      </c>
      <c r="M55" s="42"/>
      <c r="N55" s="5"/>
      <c r="O55" s="10"/>
      <c r="P55" s="32">
        <f aca="true" t="shared" si="7" ref="P55:U55">+P53*P54</f>
        <v>0</v>
      </c>
      <c r="Q55" s="32">
        <f t="shared" si="7"/>
        <v>0</v>
      </c>
      <c r="R55" s="32">
        <f t="shared" si="7"/>
        <v>0</v>
      </c>
      <c r="S55" s="32">
        <f t="shared" si="7"/>
        <v>0</v>
      </c>
      <c r="T55" s="32">
        <f t="shared" si="7"/>
        <v>0</v>
      </c>
      <c r="U55" s="32">
        <f t="shared" si="7"/>
        <v>3520.4754121213705</v>
      </c>
      <c r="V55" s="39">
        <f>SUM(P55:U55)</f>
        <v>3520.4754121213705</v>
      </c>
    </row>
    <row r="56" spans="3:13" ht="12.75">
      <c r="C56" s="54"/>
      <c r="L56" s="68"/>
      <c r="M56" s="43"/>
    </row>
    <row r="57" spans="3:22" ht="12.75">
      <c r="C57" s="54"/>
      <c r="L57" s="68"/>
      <c r="M57" s="43"/>
      <c r="V57" s="30"/>
    </row>
    <row r="58" spans="3:13" ht="12.75">
      <c r="C58" s="54"/>
      <c r="L58" s="68"/>
      <c r="M58" s="43"/>
    </row>
    <row r="59" spans="3:13" ht="12.75">
      <c r="C59" s="54"/>
      <c r="L59" s="68"/>
      <c r="M59" s="43"/>
    </row>
    <row r="60" spans="12:13" ht="12.75">
      <c r="L60" s="68"/>
      <c r="M60" s="43"/>
    </row>
    <row r="61" spans="12:13" ht="12.75">
      <c r="L61" s="68"/>
      <c r="M61" s="43"/>
    </row>
    <row r="62" spans="12:13" ht="12.75">
      <c r="L62" s="68"/>
      <c r="M62" s="43"/>
    </row>
    <row r="63" spans="12:13" ht="12.75">
      <c r="L63" s="68"/>
      <c r="M63" s="43"/>
    </row>
    <row r="64" spans="12:13" ht="12.75">
      <c r="L64" s="68"/>
      <c r="M64" s="43"/>
    </row>
    <row r="65" spans="12:13" ht="12.75">
      <c r="L65" s="68"/>
      <c r="M65" s="43"/>
    </row>
    <row r="66" spans="12:13" ht="12.75">
      <c r="L66" s="68"/>
      <c r="M66" s="43"/>
    </row>
    <row r="67" spans="12:13" ht="12.75">
      <c r="L67" s="68"/>
      <c r="M67" s="43"/>
    </row>
    <row r="68" spans="12:13" ht="12.75">
      <c r="L68" s="68"/>
      <c r="M68" s="43"/>
    </row>
    <row r="69" spans="12:13" ht="12.75">
      <c r="L69" s="68"/>
      <c r="M69" s="43"/>
    </row>
    <row r="70" spans="12:13" ht="12.75">
      <c r="L70" s="68"/>
      <c r="M70" s="43"/>
    </row>
    <row r="71" spans="12:13" ht="12.75">
      <c r="L71" s="68"/>
      <c r="M71" s="43"/>
    </row>
    <row r="72" ht="12.75">
      <c r="M72" s="43"/>
    </row>
    <row r="73" ht="12.75">
      <c r="M73" s="43"/>
    </row>
    <row r="74" ht="12.75">
      <c r="M74" s="43"/>
    </row>
    <row r="75" ht="12.75">
      <c r="M75" s="43"/>
    </row>
    <row r="76" ht="12.75">
      <c r="M76" s="43"/>
    </row>
  </sheetData>
  <mergeCells count="49">
    <mergeCell ref="G43:H43"/>
    <mergeCell ref="J42:K42"/>
    <mergeCell ref="J43:K43"/>
    <mergeCell ref="G33:H33"/>
    <mergeCell ref="G34:H34"/>
    <mergeCell ref="G40:H40"/>
    <mergeCell ref="G42:H42"/>
    <mergeCell ref="G37:H37"/>
    <mergeCell ref="G38:H38"/>
    <mergeCell ref="G41:H41"/>
    <mergeCell ref="J32:K32"/>
    <mergeCell ref="J40:K40"/>
    <mergeCell ref="J26:K26"/>
    <mergeCell ref="J29:K29"/>
    <mergeCell ref="J30:K30"/>
    <mergeCell ref="C27:K27"/>
    <mergeCell ref="D29:E29"/>
    <mergeCell ref="D30:E30"/>
    <mergeCell ref="G35:H35"/>
    <mergeCell ref="G32:H32"/>
    <mergeCell ref="J22:K22"/>
    <mergeCell ref="J23:K23"/>
    <mergeCell ref="J24:K24"/>
    <mergeCell ref="J25:K25"/>
    <mergeCell ref="J18:K18"/>
    <mergeCell ref="J19:K19"/>
    <mergeCell ref="J20:K20"/>
    <mergeCell ref="J21:K21"/>
    <mergeCell ref="J14:K14"/>
    <mergeCell ref="J15:K15"/>
    <mergeCell ref="J16:K16"/>
    <mergeCell ref="J17:K17"/>
    <mergeCell ref="E24:F24"/>
    <mergeCell ref="E25:F25"/>
    <mergeCell ref="E26:G26"/>
    <mergeCell ref="D22:E22"/>
    <mergeCell ref="H23:I23"/>
    <mergeCell ref="D14:E14"/>
    <mergeCell ref="H15:I15"/>
    <mergeCell ref="D18:E18"/>
    <mergeCell ref="H19:I19"/>
    <mergeCell ref="P9:U9"/>
    <mergeCell ref="A1:V1"/>
    <mergeCell ref="C9:K9"/>
    <mergeCell ref="C10:K10"/>
    <mergeCell ref="G29:H29"/>
    <mergeCell ref="G30:H30"/>
    <mergeCell ref="G31:H31"/>
    <mergeCell ref="G36:H36"/>
  </mergeCells>
  <printOptions horizontalCentered="1"/>
  <pageMargins left="0.3937007874015748" right="0.75" top="0.5905511811023623" bottom="0.3937007874015748" header="0" footer="0"/>
  <pageSetup horizontalDpi="300" verticalDpi="300" orientation="landscape" paperSize="9" scale="7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77"/>
  <sheetViews>
    <sheetView showGridLines="0" tabSelected="1" zoomScale="75" zoomScaleNormal="75" workbookViewId="0" topLeftCell="A1">
      <selection activeCell="S65" sqref="S65"/>
    </sheetView>
  </sheetViews>
  <sheetFormatPr defaultColWidth="11.421875" defaultRowHeight="12.75"/>
  <cols>
    <col min="1" max="1" width="10.00390625" style="0" customWidth="1"/>
    <col min="2" max="2" width="17.8515625" style="0" customWidth="1"/>
    <col min="3" max="3" width="4.7109375" style="0" customWidth="1"/>
    <col min="4" max="10" width="3.7109375" style="0" customWidth="1"/>
    <col min="11" max="11" width="3.00390625" style="0" customWidth="1"/>
    <col min="12" max="12" width="8.57421875" style="0" customWidth="1"/>
    <col min="13" max="13" width="11.28125" style="0" customWidth="1"/>
    <col min="14" max="14" width="11.57421875" style="0" customWidth="1"/>
    <col min="15" max="15" width="20.00390625" style="0" customWidth="1"/>
    <col min="16" max="21" width="10.7109375" style="0" customWidth="1"/>
  </cols>
  <sheetData>
    <row r="1" spans="1:22" ht="12.75">
      <c r="A1" s="86" t="s">
        <v>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8"/>
    </row>
    <row r="4" spans="1:22" ht="12.75">
      <c r="A4" t="s">
        <v>0</v>
      </c>
      <c r="B4" s="5" t="s">
        <v>23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t="s">
        <v>5</v>
      </c>
      <c r="P4" s="5" t="s">
        <v>23</v>
      </c>
      <c r="Q4" s="5"/>
      <c r="R4" s="5"/>
      <c r="S4" s="5"/>
      <c r="T4" s="5"/>
      <c r="V4" s="4"/>
    </row>
    <row r="5" spans="1:22" ht="12.75">
      <c r="A5" t="s">
        <v>3</v>
      </c>
      <c r="B5" s="6" t="s">
        <v>23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t="s">
        <v>6</v>
      </c>
      <c r="P5" s="6" t="s">
        <v>23</v>
      </c>
      <c r="Q5" s="6"/>
      <c r="R5" s="6"/>
      <c r="S5" s="6"/>
      <c r="T5" s="6"/>
      <c r="V5" s="37" t="s">
        <v>27</v>
      </c>
    </row>
    <row r="6" spans="1:22" ht="12.75">
      <c r="A6" t="s">
        <v>4</v>
      </c>
      <c r="B6" s="6" t="s">
        <v>23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t="s">
        <v>1</v>
      </c>
      <c r="P6" s="6" t="s">
        <v>23</v>
      </c>
      <c r="Q6" s="6"/>
      <c r="R6" s="6"/>
      <c r="S6" s="6"/>
      <c r="T6" s="6"/>
      <c r="V6" s="3"/>
    </row>
    <row r="8" ht="12.75">
      <c r="M8" s="30"/>
    </row>
    <row r="9" spans="1:21" ht="12.75">
      <c r="A9" s="11" t="s">
        <v>24</v>
      </c>
      <c r="B9" s="12" t="s">
        <v>26</v>
      </c>
      <c r="C9" s="89" t="s">
        <v>15</v>
      </c>
      <c r="D9" s="90"/>
      <c r="E9" s="90"/>
      <c r="F9" s="90"/>
      <c r="G9" s="90"/>
      <c r="H9" s="90"/>
      <c r="I9" s="90"/>
      <c r="J9" s="90"/>
      <c r="K9" s="91"/>
      <c r="L9" s="12" t="s">
        <v>10</v>
      </c>
      <c r="M9" s="13" t="s">
        <v>7</v>
      </c>
      <c r="N9" s="13" t="s">
        <v>30</v>
      </c>
      <c r="O9" s="13" t="s">
        <v>31</v>
      </c>
      <c r="P9" s="83" t="s">
        <v>8</v>
      </c>
      <c r="Q9" s="84"/>
      <c r="R9" s="84"/>
      <c r="S9" s="84"/>
      <c r="T9" s="84"/>
      <c r="U9" s="85"/>
    </row>
    <row r="10" spans="1:21" ht="12.75">
      <c r="A10" s="36" t="s">
        <v>16</v>
      </c>
      <c r="B10" s="35" t="s">
        <v>33</v>
      </c>
      <c r="C10" s="92" t="s">
        <v>28</v>
      </c>
      <c r="D10" s="93"/>
      <c r="E10" s="93"/>
      <c r="F10" s="93"/>
      <c r="G10" s="93"/>
      <c r="H10" s="93"/>
      <c r="I10" s="93"/>
      <c r="J10" s="93"/>
      <c r="K10" s="94"/>
      <c r="L10" s="35" t="s">
        <v>34</v>
      </c>
      <c r="M10" s="35" t="s">
        <v>25</v>
      </c>
      <c r="N10" s="35" t="s">
        <v>29</v>
      </c>
      <c r="O10" s="35" t="s">
        <v>32</v>
      </c>
      <c r="P10" s="23" t="s">
        <v>18</v>
      </c>
      <c r="Q10" s="24" t="s">
        <v>19</v>
      </c>
      <c r="R10" s="24" t="s">
        <v>20</v>
      </c>
      <c r="S10" s="24" t="s">
        <v>21</v>
      </c>
      <c r="T10" s="24" t="s">
        <v>22</v>
      </c>
      <c r="U10" s="22" t="s">
        <v>17</v>
      </c>
    </row>
    <row r="11" spans="1:21" ht="12.75">
      <c r="A11" s="13" t="s">
        <v>47</v>
      </c>
      <c r="B11" s="38" t="s">
        <v>86</v>
      </c>
      <c r="C11" s="7"/>
      <c r="D11" s="1"/>
      <c r="E11" s="1"/>
      <c r="F11" s="1"/>
      <c r="G11" s="1"/>
      <c r="H11" s="1"/>
      <c r="I11" s="1"/>
      <c r="J11" s="1"/>
      <c r="K11" s="8"/>
      <c r="L11" s="14"/>
      <c r="M11" s="14"/>
      <c r="N11" s="14"/>
      <c r="O11" s="14"/>
      <c r="P11" s="28"/>
      <c r="Q11" s="29"/>
      <c r="R11" s="29"/>
      <c r="S11" s="29"/>
      <c r="T11" s="29"/>
      <c r="U11" s="31"/>
    </row>
    <row r="12" spans="1:21" ht="12.75">
      <c r="A12" s="14"/>
      <c r="B12" s="38"/>
      <c r="C12" s="79" t="s">
        <v>87</v>
      </c>
      <c r="D12" s="1"/>
      <c r="E12" s="1"/>
      <c r="F12" s="1"/>
      <c r="G12" s="1"/>
      <c r="H12" s="1"/>
      <c r="I12" s="1"/>
      <c r="J12" s="1"/>
      <c r="K12" s="8"/>
      <c r="L12" s="45"/>
      <c r="M12" s="65"/>
      <c r="N12" s="14"/>
      <c r="O12" s="14"/>
      <c r="P12" s="33">
        <f aca="true" t="shared" si="0" ref="P12:P48">IF(L12="1/4",(M12*N12*O12),"")</f>
      </c>
      <c r="Q12" s="33">
        <f aca="true" t="shared" si="1" ref="Q12:Q48">IF(L12="3/8",(M12*N12*O12),"")</f>
      </c>
      <c r="R12" s="33">
        <f aca="true" t="shared" si="2" ref="R12:R48">IF(L12="1/2",(M12*N12*O12),"")</f>
      </c>
      <c r="S12" s="33">
        <f aca="true" t="shared" si="3" ref="S12:S48">IF(L12="5/8",(M12*N12*O12),"")</f>
      </c>
      <c r="T12" s="33">
        <f aca="true" t="shared" si="4" ref="T12:T48">IF(L12="3/4",(M12*N12*O12),"")</f>
      </c>
      <c r="U12" s="33">
        <f aca="true" t="shared" si="5" ref="U12:U48">IF(L12="1",(M12*N12*O12),"")</f>
      </c>
    </row>
    <row r="13" spans="1:21" ht="12.75">
      <c r="A13" s="14"/>
      <c r="B13" s="40"/>
      <c r="C13" s="62"/>
      <c r="D13" s="116"/>
      <c r="E13" s="116"/>
      <c r="F13" s="50"/>
      <c r="G13" s="50"/>
      <c r="H13" s="1"/>
      <c r="I13" s="57"/>
      <c r="J13" s="97"/>
      <c r="K13" s="111"/>
      <c r="L13" s="47"/>
      <c r="M13" s="40"/>
      <c r="N13" s="27"/>
      <c r="O13" s="27"/>
      <c r="P13" s="33">
        <f t="shared" si="0"/>
      </c>
      <c r="Q13" s="33">
        <f t="shared" si="1"/>
      </c>
      <c r="R13" s="33">
        <f t="shared" si="2"/>
      </c>
      <c r="S13" s="33">
        <f t="shared" si="3"/>
      </c>
      <c r="T13" s="33">
        <f t="shared" si="4"/>
      </c>
      <c r="U13" s="33">
        <f t="shared" si="5"/>
      </c>
    </row>
    <row r="14" spans="1:21" ht="12.75">
      <c r="A14" s="14"/>
      <c r="B14" s="14" t="s">
        <v>89</v>
      </c>
      <c r="C14" s="62"/>
      <c r="D14" s="50"/>
      <c r="E14" s="50"/>
      <c r="F14" s="50"/>
      <c r="G14" s="50"/>
      <c r="H14" s="97"/>
      <c r="I14" s="97"/>
      <c r="J14" s="123" t="s">
        <v>51</v>
      </c>
      <c r="K14" s="111"/>
      <c r="L14" s="47"/>
      <c r="M14" s="40"/>
      <c r="N14" s="27"/>
      <c r="O14" s="27"/>
      <c r="P14" s="33">
        <f t="shared" si="0"/>
      </c>
      <c r="Q14" s="33">
        <f t="shared" si="1"/>
      </c>
      <c r="R14" s="33">
        <f t="shared" si="2"/>
      </c>
      <c r="S14" s="33">
        <f t="shared" si="3"/>
      </c>
      <c r="T14" s="33">
        <f t="shared" si="4"/>
      </c>
      <c r="U14" s="33">
        <f t="shared" si="5"/>
      </c>
    </row>
    <row r="15" spans="1:21" ht="12.75">
      <c r="A15" s="14"/>
      <c r="B15" s="14"/>
      <c r="C15" s="62"/>
      <c r="D15" s="50"/>
      <c r="E15" s="50"/>
      <c r="F15" s="50"/>
      <c r="G15" s="50"/>
      <c r="H15" s="1"/>
      <c r="I15" s="1"/>
      <c r="J15" s="97"/>
      <c r="K15" s="111"/>
      <c r="L15" s="47"/>
      <c r="M15" s="40"/>
      <c r="N15" s="27"/>
      <c r="O15" s="27"/>
      <c r="P15" s="33">
        <f t="shared" si="0"/>
      </c>
      <c r="Q15" s="33">
        <f t="shared" si="1"/>
      </c>
      <c r="R15" s="33">
        <f t="shared" si="2"/>
      </c>
      <c r="S15" s="33">
        <f t="shared" si="3"/>
      </c>
      <c r="T15" s="33">
        <f t="shared" si="4"/>
      </c>
      <c r="U15" s="33">
        <f t="shared" si="5"/>
      </c>
    </row>
    <row r="16" spans="1:21" ht="12.75">
      <c r="A16" s="14"/>
      <c r="B16" s="74" t="s">
        <v>93</v>
      </c>
      <c r="C16" s="62"/>
      <c r="D16" s="50"/>
      <c r="E16" s="50"/>
      <c r="F16" s="50"/>
      <c r="G16" s="50"/>
      <c r="H16" s="1"/>
      <c r="I16" s="1"/>
      <c r="J16" s="123"/>
      <c r="K16" s="111"/>
      <c r="L16" s="47"/>
      <c r="M16" s="40"/>
      <c r="N16" s="27"/>
      <c r="O16" s="27"/>
      <c r="P16" s="33">
        <f t="shared" si="0"/>
      </c>
      <c r="Q16" s="33">
        <f t="shared" si="1"/>
      </c>
      <c r="R16" s="33">
        <f t="shared" si="2"/>
      </c>
      <c r="S16" s="33">
        <f t="shared" si="3"/>
      </c>
      <c r="T16" s="33">
        <f t="shared" si="4"/>
      </c>
      <c r="U16" s="33">
        <f t="shared" si="5"/>
      </c>
    </row>
    <row r="17" spans="1:21" ht="12.75">
      <c r="A17" s="14"/>
      <c r="B17" s="14"/>
      <c r="C17" s="62"/>
      <c r="D17" s="118"/>
      <c r="E17" s="119"/>
      <c r="F17" s="50"/>
      <c r="G17" s="50"/>
      <c r="H17" s="1"/>
      <c r="I17" s="1"/>
      <c r="J17" s="98"/>
      <c r="K17" s="122"/>
      <c r="L17" s="47"/>
      <c r="M17" s="40"/>
      <c r="N17" s="27"/>
      <c r="O17" s="27"/>
      <c r="P17" s="33">
        <f t="shared" si="0"/>
      </c>
      <c r="Q17" s="33">
        <f t="shared" si="1"/>
      </c>
      <c r="R17" s="33">
        <f t="shared" si="2"/>
      </c>
      <c r="S17" s="33">
        <f t="shared" si="3"/>
      </c>
      <c r="T17" s="33">
        <f t="shared" si="4"/>
      </c>
      <c r="U17" s="33">
        <f t="shared" si="5"/>
      </c>
    </row>
    <row r="18" spans="1:21" ht="12.75">
      <c r="A18" s="14"/>
      <c r="B18" s="14">
        <f>0.6-0.08</f>
        <v>0.52</v>
      </c>
      <c r="C18" s="62"/>
      <c r="D18" s="50"/>
      <c r="E18" s="50"/>
      <c r="F18" s="50"/>
      <c r="G18" s="50"/>
      <c r="H18" s="98" t="s">
        <v>35</v>
      </c>
      <c r="I18" s="99"/>
      <c r="J18" s="97"/>
      <c r="K18" s="111"/>
      <c r="L18" s="47"/>
      <c r="M18" s="40"/>
      <c r="N18" s="27"/>
      <c r="O18" s="27"/>
      <c r="P18" s="33">
        <f t="shared" si="0"/>
      </c>
      <c r="Q18" s="33">
        <f t="shared" si="1"/>
      </c>
      <c r="R18" s="33">
        <f t="shared" si="2"/>
      </c>
      <c r="S18" s="33">
        <f t="shared" si="3"/>
      </c>
      <c r="T18" s="33">
        <f t="shared" si="4"/>
      </c>
      <c r="U18" s="33">
        <f t="shared" si="5"/>
      </c>
    </row>
    <row r="19" spans="1:21" ht="12.75">
      <c r="A19" s="82" t="s">
        <v>100</v>
      </c>
      <c r="B19" s="81">
        <v>0.15</v>
      </c>
      <c r="C19" s="62"/>
      <c r="D19" s="50"/>
      <c r="E19" s="50"/>
      <c r="F19" s="50"/>
      <c r="G19" s="50"/>
      <c r="H19" s="1"/>
      <c r="I19" s="1"/>
      <c r="J19" s="97"/>
      <c r="K19" s="111"/>
      <c r="L19" s="47"/>
      <c r="M19" s="40"/>
      <c r="N19" s="27"/>
      <c r="O19" s="27"/>
      <c r="P19" s="33">
        <f t="shared" si="0"/>
      </c>
      <c r="Q19" s="33">
        <f t="shared" si="1"/>
      </c>
      <c r="R19" s="33">
        <f t="shared" si="2"/>
      </c>
      <c r="S19" s="33">
        <f t="shared" si="3"/>
      </c>
      <c r="T19" s="33">
        <f t="shared" si="4"/>
      </c>
      <c r="U19" s="33">
        <f t="shared" si="5"/>
      </c>
    </row>
    <row r="20" spans="1:21" ht="12.75">
      <c r="A20" s="14"/>
      <c r="B20" s="74" t="s">
        <v>95</v>
      </c>
      <c r="C20" s="62"/>
      <c r="D20" s="50"/>
      <c r="E20" s="50"/>
      <c r="F20" s="50"/>
      <c r="G20" s="50"/>
      <c r="H20" s="1"/>
      <c r="I20" s="1"/>
      <c r="J20" s="123"/>
      <c r="K20" s="111"/>
      <c r="L20" s="47"/>
      <c r="M20" s="40"/>
      <c r="N20" s="27"/>
      <c r="O20" s="27"/>
      <c r="P20" s="33">
        <f t="shared" si="0"/>
      </c>
      <c r="Q20" s="33">
        <f t="shared" si="1"/>
      </c>
      <c r="R20" s="33">
        <f t="shared" si="2"/>
      </c>
      <c r="S20" s="33">
        <f t="shared" si="3"/>
      </c>
      <c r="T20" s="33">
        <f t="shared" si="4"/>
      </c>
      <c r="U20" s="33">
        <f t="shared" si="5"/>
      </c>
    </row>
    <row r="21" spans="1:21" ht="12.75">
      <c r="A21" s="14"/>
      <c r="B21" s="14"/>
      <c r="C21" s="62"/>
      <c r="D21" s="116"/>
      <c r="E21" s="116"/>
      <c r="F21" s="50"/>
      <c r="G21" s="50"/>
      <c r="H21" s="1"/>
      <c r="I21" s="1"/>
      <c r="J21" s="97"/>
      <c r="K21" s="111"/>
      <c r="L21" s="47"/>
      <c r="M21" s="40"/>
      <c r="N21" s="27"/>
      <c r="O21" s="27"/>
      <c r="P21" s="33">
        <f t="shared" si="0"/>
      </c>
      <c r="Q21" s="33">
        <f t="shared" si="1"/>
      </c>
      <c r="R21" s="33">
        <f t="shared" si="2"/>
      </c>
      <c r="S21" s="33">
        <f t="shared" si="3"/>
      </c>
      <c r="T21" s="33">
        <f t="shared" si="4"/>
      </c>
      <c r="U21" s="33">
        <f t="shared" si="5"/>
      </c>
    </row>
    <row r="22" spans="1:21" ht="12.75">
      <c r="A22" s="14"/>
      <c r="B22" s="14"/>
      <c r="C22" s="62"/>
      <c r="D22" s="50"/>
      <c r="E22" s="50"/>
      <c r="F22" s="50"/>
      <c r="G22" s="50"/>
      <c r="H22" s="95"/>
      <c r="I22" s="96"/>
      <c r="J22" s="97"/>
      <c r="K22" s="111"/>
      <c r="L22" s="47"/>
      <c r="M22" s="40"/>
      <c r="N22" s="27"/>
      <c r="O22" s="27"/>
      <c r="P22" s="33">
        <f t="shared" si="0"/>
      </c>
      <c r="Q22" s="33">
        <f t="shared" si="1"/>
      </c>
      <c r="R22" s="33">
        <f t="shared" si="2"/>
      </c>
      <c r="S22" s="33">
        <f t="shared" si="3"/>
      </c>
      <c r="T22" s="33">
        <f t="shared" si="4"/>
      </c>
      <c r="U22" s="33">
        <f t="shared" si="5"/>
      </c>
    </row>
    <row r="23" spans="1:21" ht="12.75">
      <c r="A23" s="14"/>
      <c r="B23" s="76">
        <f>0.4-0.08</f>
        <v>0.32</v>
      </c>
      <c r="C23" s="62"/>
      <c r="D23" s="50"/>
      <c r="E23" s="115"/>
      <c r="F23" s="115"/>
      <c r="G23" s="50"/>
      <c r="H23" s="1"/>
      <c r="I23" s="1" t="s">
        <v>52</v>
      </c>
      <c r="J23" s="97"/>
      <c r="K23" s="111"/>
      <c r="L23" s="47"/>
      <c r="M23" s="40"/>
      <c r="N23" s="27"/>
      <c r="O23" s="27"/>
      <c r="P23" s="33">
        <f t="shared" si="0"/>
      </c>
      <c r="Q23" s="33">
        <f t="shared" si="1"/>
      </c>
      <c r="R23" s="33">
        <f t="shared" si="2"/>
      </c>
      <c r="S23" s="33">
        <f t="shared" si="3"/>
      </c>
      <c r="T23" s="33">
        <f t="shared" si="4"/>
      </c>
      <c r="U23" s="33">
        <f t="shared" si="5"/>
      </c>
    </row>
    <row r="24" spans="1:21" ht="12.75">
      <c r="A24" s="14"/>
      <c r="B24" s="14" t="s">
        <v>90</v>
      </c>
      <c r="C24" s="62"/>
      <c r="D24" s="50"/>
      <c r="E24" s="69"/>
      <c r="F24" s="69"/>
      <c r="G24" s="50"/>
      <c r="H24" s="1"/>
      <c r="I24" s="1"/>
      <c r="J24" s="44"/>
      <c r="K24" s="64"/>
      <c r="L24" s="47"/>
      <c r="M24" s="40"/>
      <c r="N24" s="27"/>
      <c r="O24" s="27"/>
      <c r="P24" s="33"/>
      <c r="Q24" s="33"/>
      <c r="R24" s="33"/>
      <c r="S24" s="33"/>
      <c r="T24" s="33"/>
      <c r="U24" s="33"/>
    </row>
    <row r="25" spans="1:21" ht="12.75">
      <c r="A25" s="14"/>
      <c r="B25" s="75" t="s">
        <v>92</v>
      </c>
      <c r="C25" s="70" t="s">
        <v>91</v>
      </c>
      <c r="D25" s="50"/>
      <c r="E25" s="117"/>
      <c r="F25" s="117"/>
      <c r="G25" s="117"/>
      <c r="H25" s="1"/>
      <c r="I25" s="1"/>
      <c r="J25" s="97"/>
      <c r="K25" s="111"/>
      <c r="L25" s="47"/>
      <c r="M25" s="40"/>
      <c r="N25" s="27"/>
      <c r="O25" s="27"/>
      <c r="P25" s="33">
        <f t="shared" si="0"/>
      </c>
      <c r="Q25" s="33">
        <f t="shared" si="1"/>
      </c>
      <c r="R25" s="33">
        <f t="shared" si="2"/>
      </c>
      <c r="S25" s="33">
        <f t="shared" si="3"/>
      </c>
      <c r="T25" s="33">
        <f t="shared" si="4"/>
      </c>
      <c r="U25" s="33">
        <f t="shared" si="5"/>
      </c>
    </row>
    <row r="26" spans="1:21" ht="12.75">
      <c r="A26" s="14"/>
      <c r="B26" s="75"/>
      <c r="C26" s="112" t="s">
        <v>88</v>
      </c>
      <c r="D26" s="113"/>
      <c r="E26" s="113"/>
      <c r="F26" s="113"/>
      <c r="G26" s="113"/>
      <c r="H26" s="113"/>
      <c r="I26" s="113"/>
      <c r="J26" s="113"/>
      <c r="K26" s="114"/>
      <c r="L26" s="45" t="s">
        <v>22</v>
      </c>
      <c r="M26" s="65">
        <f>+G36</f>
        <v>84.14158662471912</v>
      </c>
      <c r="N26" s="60">
        <v>3</v>
      </c>
      <c r="O26" s="60">
        <v>1</v>
      </c>
      <c r="P26" s="33">
        <f t="shared" si="0"/>
      </c>
      <c r="Q26" s="33">
        <f t="shared" si="1"/>
      </c>
      <c r="R26" s="33">
        <f t="shared" si="2"/>
      </c>
      <c r="S26" s="33">
        <f t="shared" si="3"/>
      </c>
      <c r="T26" s="33">
        <f t="shared" si="4"/>
        <v>252.42475987415736</v>
      </c>
      <c r="U26" s="33">
        <f t="shared" si="5"/>
      </c>
    </row>
    <row r="27" spans="1:21" ht="12.75">
      <c r="A27" s="14"/>
      <c r="B27" s="14"/>
      <c r="C27" s="62" t="s">
        <v>94</v>
      </c>
      <c r="D27" s="50"/>
      <c r="E27" s="50"/>
      <c r="F27" s="50"/>
      <c r="G27" s="50"/>
      <c r="H27" s="1"/>
      <c r="I27" s="1"/>
      <c r="J27" s="44"/>
      <c r="K27" s="64"/>
      <c r="L27" s="47"/>
      <c r="M27" s="40"/>
      <c r="N27" s="27"/>
      <c r="O27" s="27"/>
      <c r="P27" s="33">
        <f t="shared" si="0"/>
      </c>
      <c r="Q27" s="33">
        <f t="shared" si="1"/>
      </c>
      <c r="R27" s="33">
        <f t="shared" si="2"/>
      </c>
      <c r="S27" s="33">
        <f t="shared" si="3"/>
      </c>
      <c r="T27" s="33">
        <f t="shared" si="4"/>
      </c>
      <c r="U27" s="33">
        <f t="shared" si="5"/>
      </c>
    </row>
    <row r="28" spans="1:21" ht="12.75">
      <c r="A28" s="14"/>
      <c r="B28" s="14"/>
      <c r="C28" s="62" t="s">
        <v>54</v>
      </c>
      <c r="D28" s="116"/>
      <c r="E28" s="116"/>
      <c r="F28" s="50"/>
      <c r="G28" s="124">
        <v>12</v>
      </c>
      <c r="H28" s="124"/>
      <c r="I28" s="1"/>
      <c r="J28" s="97"/>
      <c r="K28" s="111"/>
      <c r="L28" s="46"/>
      <c r="M28" s="40"/>
      <c r="N28" s="27"/>
      <c r="O28" s="27"/>
      <c r="P28" s="33">
        <f t="shared" si="0"/>
      </c>
      <c r="Q28" s="33">
        <f t="shared" si="1"/>
      </c>
      <c r="R28" s="33">
        <f t="shared" si="2"/>
      </c>
      <c r="S28" s="33">
        <f t="shared" si="3"/>
      </c>
      <c r="T28" s="33">
        <f t="shared" si="4"/>
      </c>
      <c r="U28" s="33">
        <f t="shared" si="5"/>
      </c>
    </row>
    <row r="29" spans="1:21" ht="12.75">
      <c r="A29" s="14"/>
      <c r="B29" s="14"/>
      <c r="C29" s="62" t="s">
        <v>55</v>
      </c>
      <c r="D29" s="116"/>
      <c r="E29" s="116"/>
      <c r="F29" s="50"/>
      <c r="G29" s="124">
        <v>11.6</v>
      </c>
      <c r="H29" s="124"/>
      <c r="I29" s="1"/>
      <c r="J29" s="97"/>
      <c r="K29" s="111"/>
      <c r="L29" s="47"/>
      <c r="M29" s="40"/>
      <c r="N29" s="27"/>
      <c r="O29" s="27"/>
      <c r="P29" s="33">
        <f t="shared" si="0"/>
      </c>
      <c r="Q29" s="33">
        <f t="shared" si="1"/>
      </c>
      <c r="R29" s="33">
        <f t="shared" si="2"/>
      </c>
      <c r="S29" s="33">
        <f t="shared" si="3"/>
      </c>
      <c r="T29" s="33">
        <f t="shared" si="4"/>
      </c>
      <c r="U29" s="33">
        <f t="shared" si="5"/>
      </c>
    </row>
    <row r="30" spans="1:21" ht="12.75">
      <c r="A30" s="14"/>
      <c r="B30" s="14"/>
      <c r="C30" s="62" t="s">
        <v>71</v>
      </c>
      <c r="D30" s="63"/>
      <c r="E30" s="63"/>
      <c r="F30" s="50"/>
      <c r="G30" s="116">
        <f>0.5*(G29+G28)</f>
        <v>11.8</v>
      </c>
      <c r="H30" s="116"/>
      <c r="I30" s="1"/>
      <c r="J30" s="44"/>
      <c r="K30" s="64"/>
      <c r="L30" s="47"/>
      <c r="M30" s="40"/>
      <c r="N30" s="27"/>
      <c r="O30" s="27"/>
      <c r="P30" s="33">
        <f t="shared" si="0"/>
      </c>
      <c r="Q30" s="33">
        <f t="shared" si="1"/>
      </c>
      <c r="R30" s="33">
        <f t="shared" si="2"/>
      </c>
      <c r="S30" s="33">
        <f t="shared" si="3"/>
      </c>
      <c r="T30" s="33">
        <f t="shared" si="4"/>
      </c>
      <c r="U30" s="33">
        <f t="shared" si="5"/>
      </c>
    </row>
    <row r="31" spans="1:21" ht="12.75">
      <c r="A31" s="14"/>
      <c r="B31" s="14"/>
      <c r="C31" s="62" t="s">
        <v>72</v>
      </c>
      <c r="D31" s="50"/>
      <c r="E31" s="50"/>
      <c r="F31" s="50"/>
      <c r="G31" s="126">
        <f>2*PI()*G30</f>
        <v>74.14158662471912</v>
      </c>
      <c r="H31" s="126"/>
      <c r="I31" s="1"/>
      <c r="J31" s="97"/>
      <c r="K31" s="111"/>
      <c r="L31" s="47"/>
      <c r="M31" s="40"/>
      <c r="N31" s="27"/>
      <c r="O31" s="27"/>
      <c r="P31" s="33">
        <f t="shared" si="0"/>
      </c>
      <c r="Q31" s="33">
        <f t="shared" si="1"/>
      </c>
      <c r="R31" s="33">
        <f t="shared" si="2"/>
      </c>
      <c r="S31" s="33">
        <f t="shared" si="3"/>
      </c>
      <c r="T31" s="33">
        <f t="shared" si="4"/>
      </c>
      <c r="U31" s="33">
        <f t="shared" si="5"/>
      </c>
    </row>
    <row r="32" spans="1:21" ht="12.75">
      <c r="A32" s="14"/>
      <c r="B32" s="14"/>
      <c r="C32" s="62" t="s">
        <v>85</v>
      </c>
      <c r="D32" s="50"/>
      <c r="E32" s="50"/>
      <c r="F32" s="50"/>
      <c r="G32" s="126">
        <f>+G31/9</f>
        <v>8.237954069413236</v>
      </c>
      <c r="H32" s="126"/>
      <c r="I32" s="1"/>
      <c r="J32" s="44"/>
      <c r="K32" s="64"/>
      <c r="L32" s="47"/>
      <c r="M32" s="40"/>
      <c r="N32" s="27"/>
      <c r="O32" s="27"/>
      <c r="P32" s="33">
        <f t="shared" si="0"/>
      </c>
      <c r="Q32" s="33">
        <f t="shared" si="1"/>
      </c>
      <c r="R32" s="33">
        <f t="shared" si="2"/>
      </c>
      <c r="S32" s="33">
        <f t="shared" si="3"/>
      </c>
      <c r="T32" s="33">
        <f t="shared" si="4"/>
      </c>
      <c r="U32" s="33">
        <f t="shared" si="5"/>
      </c>
    </row>
    <row r="33" spans="1:21" ht="12.75">
      <c r="A33" s="14"/>
      <c r="B33" s="14"/>
      <c r="C33" s="62" t="s">
        <v>79</v>
      </c>
      <c r="D33" s="50"/>
      <c r="E33" s="50"/>
      <c r="F33" s="50"/>
      <c r="G33" s="125">
        <v>9</v>
      </c>
      <c r="H33" s="125"/>
      <c r="I33" s="1"/>
      <c r="J33" s="44"/>
      <c r="K33" s="64"/>
      <c r="L33" s="47"/>
      <c r="M33" s="40"/>
      <c r="N33" s="27"/>
      <c r="O33" s="27"/>
      <c r="P33" s="33">
        <f t="shared" si="0"/>
      </c>
      <c r="Q33" s="33">
        <f t="shared" si="1"/>
      </c>
      <c r="R33" s="33">
        <f t="shared" si="2"/>
      </c>
      <c r="S33" s="33">
        <f t="shared" si="3"/>
      </c>
      <c r="T33" s="33">
        <f t="shared" si="4"/>
      </c>
      <c r="U33" s="33">
        <f t="shared" si="5"/>
      </c>
    </row>
    <row r="34" spans="1:21" ht="12.75">
      <c r="A34" s="14"/>
      <c r="B34" s="14"/>
      <c r="C34" s="62" t="s">
        <v>80</v>
      </c>
      <c r="D34" s="50"/>
      <c r="E34" s="50"/>
      <c r="F34" s="50"/>
      <c r="G34" s="126">
        <f>+G33+1</f>
        <v>10</v>
      </c>
      <c r="H34" s="126"/>
      <c r="I34" s="1"/>
      <c r="J34" s="44"/>
      <c r="K34" s="64"/>
      <c r="L34" s="47"/>
      <c r="M34" s="40"/>
      <c r="N34" s="27"/>
      <c r="O34" s="27"/>
      <c r="P34" s="33">
        <f t="shared" si="0"/>
      </c>
      <c r="Q34" s="33">
        <f t="shared" si="1"/>
      </c>
      <c r="R34" s="33">
        <f t="shared" si="2"/>
      </c>
      <c r="S34" s="33">
        <f t="shared" si="3"/>
      </c>
      <c r="T34" s="33">
        <f t="shared" si="4"/>
      </c>
      <c r="U34" s="33">
        <f t="shared" si="5"/>
      </c>
    </row>
    <row r="35" spans="1:21" ht="12.75">
      <c r="A35" s="14"/>
      <c r="B35" s="14"/>
      <c r="C35" s="62" t="s">
        <v>81</v>
      </c>
      <c r="D35" s="50"/>
      <c r="E35" s="50"/>
      <c r="F35" s="50"/>
      <c r="G35" s="125">
        <v>1</v>
      </c>
      <c r="H35" s="125"/>
      <c r="I35" s="1"/>
      <c r="J35" s="44"/>
      <c r="K35" s="64"/>
      <c r="L35" s="47"/>
      <c r="M35" s="40"/>
      <c r="N35" s="27"/>
      <c r="O35" s="27"/>
      <c r="P35" s="33">
        <f t="shared" si="0"/>
      </c>
      <c r="Q35" s="33">
        <f t="shared" si="1"/>
      </c>
      <c r="R35" s="33">
        <f t="shared" si="2"/>
      </c>
      <c r="S35" s="33">
        <f t="shared" si="3"/>
      </c>
      <c r="T35" s="33">
        <f t="shared" si="4"/>
      </c>
      <c r="U35" s="33">
        <f t="shared" si="5"/>
      </c>
    </row>
    <row r="36" spans="1:21" ht="12.75">
      <c r="A36" s="14"/>
      <c r="B36" s="14"/>
      <c r="C36" s="62" t="s">
        <v>82</v>
      </c>
      <c r="D36" s="50"/>
      <c r="E36" s="50"/>
      <c r="F36" s="50"/>
      <c r="G36" s="126">
        <f>+G31+(G34*G35)</f>
        <v>84.14158662471912</v>
      </c>
      <c r="H36" s="126"/>
      <c r="I36" s="1"/>
      <c r="J36" s="44"/>
      <c r="K36" s="64"/>
      <c r="L36" s="47"/>
      <c r="M36" s="40"/>
      <c r="N36" s="27"/>
      <c r="O36" s="27"/>
      <c r="P36" s="33">
        <f t="shared" si="0"/>
      </c>
      <c r="Q36" s="33">
        <f t="shared" si="1"/>
      </c>
      <c r="R36" s="33">
        <f t="shared" si="2"/>
      </c>
      <c r="S36" s="33">
        <f t="shared" si="3"/>
      </c>
      <c r="T36" s="33">
        <f t="shared" si="4"/>
      </c>
      <c r="U36" s="33">
        <f t="shared" si="5"/>
      </c>
    </row>
    <row r="37" spans="1:21" ht="12.75">
      <c r="A37" s="14"/>
      <c r="B37" s="14"/>
      <c r="C37" s="70" t="s">
        <v>49</v>
      </c>
      <c r="D37" s="50"/>
      <c r="E37" s="50"/>
      <c r="F37" s="50"/>
      <c r="G37" s="71"/>
      <c r="H37" s="71"/>
      <c r="I37" s="1"/>
      <c r="J37" s="44"/>
      <c r="K37" s="64"/>
      <c r="L37" s="47"/>
      <c r="M37" s="40"/>
      <c r="N37" s="27"/>
      <c r="O37" s="27"/>
      <c r="P37" s="33"/>
      <c r="Q37" s="33"/>
      <c r="R37" s="33"/>
      <c r="S37" s="33"/>
      <c r="T37" s="33"/>
      <c r="U37" s="33"/>
    </row>
    <row r="38" spans="1:21" ht="12.75">
      <c r="A38" s="14"/>
      <c r="B38" s="75"/>
      <c r="C38" s="112" t="s">
        <v>96</v>
      </c>
      <c r="D38" s="113"/>
      <c r="E38" s="113"/>
      <c r="F38" s="113"/>
      <c r="G38" s="113"/>
      <c r="H38" s="113"/>
      <c r="I38" s="113"/>
      <c r="J38" s="113"/>
      <c r="K38" s="114"/>
      <c r="L38" s="45" t="s">
        <v>21</v>
      </c>
      <c r="M38" s="65">
        <f>+G48</f>
        <v>83.14158662471912</v>
      </c>
      <c r="N38" s="60">
        <v>4</v>
      </c>
      <c r="O38" s="60">
        <v>1</v>
      </c>
      <c r="P38" s="33">
        <f t="shared" si="0"/>
      </c>
      <c r="Q38" s="33">
        <f t="shared" si="1"/>
      </c>
      <c r="R38" s="33">
        <f t="shared" si="2"/>
      </c>
      <c r="S38" s="33">
        <f t="shared" si="3"/>
        <v>332.5663464988765</v>
      </c>
      <c r="T38" s="33">
        <f t="shared" si="4"/>
      </c>
      <c r="U38" s="33">
        <f t="shared" si="5"/>
      </c>
    </row>
    <row r="39" spans="1:21" ht="12.75">
      <c r="A39" s="14"/>
      <c r="B39" s="14"/>
      <c r="C39" s="62" t="s">
        <v>94</v>
      </c>
      <c r="D39" s="50"/>
      <c r="E39" s="50"/>
      <c r="F39" s="50"/>
      <c r="G39" s="50"/>
      <c r="H39" s="1"/>
      <c r="I39" s="1"/>
      <c r="J39" s="44"/>
      <c r="K39" s="64"/>
      <c r="L39" s="47"/>
      <c r="M39" s="40"/>
      <c r="N39" s="27"/>
      <c r="O39" s="27"/>
      <c r="P39" s="33">
        <f t="shared" si="0"/>
      </c>
      <c r="Q39" s="33">
        <f t="shared" si="1"/>
      </c>
      <c r="R39" s="33">
        <f t="shared" si="2"/>
      </c>
      <c r="S39" s="33">
        <f t="shared" si="3"/>
      </c>
      <c r="T39" s="33">
        <f t="shared" si="4"/>
      </c>
      <c r="U39" s="33">
        <f t="shared" si="5"/>
      </c>
    </row>
    <row r="40" spans="1:21" ht="12.75">
      <c r="A40" s="14"/>
      <c r="B40" s="14"/>
      <c r="C40" s="62" t="s">
        <v>54</v>
      </c>
      <c r="D40" s="116"/>
      <c r="E40" s="116"/>
      <c r="F40" s="50"/>
      <c r="G40" s="124">
        <v>12</v>
      </c>
      <c r="H40" s="124"/>
      <c r="I40" s="1"/>
      <c r="J40" s="97"/>
      <c r="K40" s="111"/>
      <c r="L40" s="47"/>
      <c r="M40" s="40"/>
      <c r="N40" s="27"/>
      <c r="O40" s="27"/>
      <c r="P40" s="33">
        <f t="shared" si="0"/>
      </c>
      <c r="Q40" s="33">
        <f t="shared" si="1"/>
      </c>
      <c r="R40" s="33">
        <f t="shared" si="2"/>
      </c>
      <c r="S40" s="33">
        <f t="shared" si="3"/>
      </c>
      <c r="T40" s="33">
        <f t="shared" si="4"/>
      </c>
      <c r="U40" s="33">
        <f t="shared" si="5"/>
      </c>
    </row>
    <row r="41" spans="1:21" ht="12.75">
      <c r="A41" s="14"/>
      <c r="B41" s="14"/>
      <c r="C41" s="62" t="s">
        <v>55</v>
      </c>
      <c r="D41" s="116"/>
      <c r="E41" s="116"/>
      <c r="F41" s="50"/>
      <c r="G41" s="124">
        <v>11.6</v>
      </c>
      <c r="H41" s="124"/>
      <c r="I41" s="1"/>
      <c r="J41" s="97"/>
      <c r="K41" s="111"/>
      <c r="L41" s="47"/>
      <c r="M41" s="40"/>
      <c r="N41" s="27"/>
      <c r="O41" s="27"/>
      <c r="P41" s="33">
        <f t="shared" si="0"/>
      </c>
      <c r="Q41" s="33">
        <f t="shared" si="1"/>
      </c>
      <c r="R41" s="33">
        <f t="shared" si="2"/>
      </c>
      <c r="S41" s="33">
        <f t="shared" si="3"/>
      </c>
      <c r="T41" s="33">
        <f t="shared" si="4"/>
      </c>
      <c r="U41" s="33">
        <f t="shared" si="5"/>
      </c>
    </row>
    <row r="42" spans="1:21" ht="12.75">
      <c r="A42" s="14"/>
      <c r="B42" s="14"/>
      <c r="C42" s="62" t="s">
        <v>71</v>
      </c>
      <c r="D42" s="63"/>
      <c r="E42" s="63"/>
      <c r="F42" s="50"/>
      <c r="G42" s="116">
        <f>0.5*(G41+G40)</f>
        <v>11.8</v>
      </c>
      <c r="H42" s="116"/>
      <c r="I42" s="1"/>
      <c r="J42" s="44"/>
      <c r="K42" s="64"/>
      <c r="L42" s="47"/>
      <c r="M42" s="40"/>
      <c r="N42" s="27"/>
      <c r="O42" s="27"/>
      <c r="P42" s="33">
        <f t="shared" si="0"/>
      </c>
      <c r="Q42" s="33">
        <f t="shared" si="1"/>
      </c>
      <c r="R42" s="33">
        <f t="shared" si="2"/>
      </c>
      <c r="S42" s="33">
        <f t="shared" si="3"/>
      </c>
      <c r="T42" s="33">
        <f t="shared" si="4"/>
      </c>
      <c r="U42" s="33">
        <f t="shared" si="5"/>
      </c>
    </row>
    <row r="43" spans="1:21" ht="12.75">
      <c r="A43" s="14"/>
      <c r="B43" s="14"/>
      <c r="C43" s="62" t="s">
        <v>72</v>
      </c>
      <c r="D43" s="50"/>
      <c r="E43" s="50"/>
      <c r="F43" s="50"/>
      <c r="G43" s="126">
        <f>2*PI()*G42</f>
        <v>74.14158662471912</v>
      </c>
      <c r="H43" s="126"/>
      <c r="I43" s="1"/>
      <c r="J43" s="97"/>
      <c r="K43" s="111"/>
      <c r="L43" s="47"/>
      <c r="M43" s="40"/>
      <c r="N43" s="27"/>
      <c r="O43" s="27"/>
      <c r="P43" s="33">
        <f t="shared" si="0"/>
      </c>
      <c r="Q43" s="33">
        <f t="shared" si="1"/>
      </c>
      <c r="R43" s="33">
        <f t="shared" si="2"/>
      </c>
      <c r="S43" s="33">
        <f t="shared" si="3"/>
      </c>
      <c r="T43" s="33">
        <f t="shared" si="4"/>
      </c>
      <c r="U43" s="33">
        <f t="shared" si="5"/>
      </c>
    </row>
    <row r="44" spans="1:21" ht="12.75">
      <c r="A44" s="14"/>
      <c r="B44" s="14"/>
      <c r="C44" s="62" t="s">
        <v>85</v>
      </c>
      <c r="D44" s="50"/>
      <c r="E44" s="50"/>
      <c r="F44" s="50"/>
      <c r="G44" s="126">
        <f>+G43/9</f>
        <v>8.237954069413236</v>
      </c>
      <c r="H44" s="126"/>
      <c r="I44" s="1"/>
      <c r="J44" s="44"/>
      <c r="K44" s="64"/>
      <c r="L44" s="48"/>
      <c r="M44" s="33"/>
      <c r="N44" s="14"/>
      <c r="O44" s="14"/>
      <c r="P44" s="33">
        <f t="shared" si="0"/>
      </c>
      <c r="Q44" s="33">
        <f t="shared" si="1"/>
      </c>
      <c r="R44" s="33">
        <f t="shared" si="2"/>
      </c>
      <c r="S44" s="33">
        <f t="shared" si="3"/>
      </c>
      <c r="T44" s="33">
        <f t="shared" si="4"/>
      </c>
      <c r="U44" s="33">
        <f t="shared" si="5"/>
      </c>
    </row>
    <row r="45" spans="1:21" ht="12.75">
      <c r="A45" s="14"/>
      <c r="B45" s="14"/>
      <c r="C45" s="62" t="s">
        <v>79</v>
      </c>
      <c r="D45" s="50"/>
      <c r="E45" s="50"/>
      <c r="F45" s="50"/>
      <c r="G45" s="125">
        <v>9</v>
      </c>
      <c r="H45" s="125"/>
      <c r="I45" s="1"/>
      <c r="J45" s="44"/>
      <c r="K45" s="64"/>
      <c r="L45" s="45"/>
      <c r="M45" s="33"/>
      <c r="N45" s="14"/>
      <c r="O45" s="14"/>
      <c r="P45" s="33">
        <f t="shared" si="0"/>
      </c>
      <c r="Q45" s="33">
        <f t="shared" si="1"/>
      </c>
      <c r="R45" s="33">
        <f t="shared" si="2"/>
      </c>
      <c r="S45" s="33">
        <f t="shared" si="3"/>
      </c>
      <c r="T45" s="33">
        <f t="shared" si="4"/>
      </c>
      <c r="U45" s="33">
        <f t="shared" si="5"/>
      </c>
    </row>
    <row r="46" spans="1:21" ht="12.75">
      <c r="A46" s="14"/>
      <c r="B46" s="14"/>
      <c r="C46" s="62" t="s">
        <v>80</v>
      </c>
      <c r="D46" s="50"/>
      <c r="E46" s="50"/>
      <c r="F46" s="50"/>
      <c r="G46" s="126">
        <f>+G45+1</f>
        <v>10</v>
      </c>
      <c r="H46" s="126"/>
      <c r="I46" s="1"/>
      <c r="J46" s="44"/>
      <c r="K46" s="64"/>
      <c r="L46" s="48"/>
      <c r="M46" s="33"/>
      <c r="N46" s="14"/>
      <c r="O46" s="14"/>
      <c r="P46" s="33">
        <f t="shared" si="0"/>
      </c>
      <c r="Q46" s="33">
        <f t="shared" si="1"/>
      </c>
      <c r="R46" s="33">
        <f t="shared" si="2"/>
      </c>
      <c r="S46" s="33">
        <f t="shared" si="3"/>
      </c>
      <c r="T46" s="33">
        <f t="shared" si="4"/>
      </c>
      <c r="U46" s="33">
        <f t="shared" si="5"/>
      </c>
    </row>
    <row r="47" spans="1:21" ht="12.75">
      <c r="A47" s="14"/>
      <c r="B47" s="14"/>
      <c r="C47" s="62" t="s">
        <v>81</v>
      </c>
      <c r="D47" s="50"/>
      <c r="E47" s="50"/>
      <c r="F47" s="50"/>
      <c r="G47" s="125">
        <v>0.9</v>
      </c>
      <c r="H47" s="125"/>
      <c r="I47" s="1"/>
      <c r="J47" s="44"/>
      <c r="K47" s="64"/>
      <c r="L47" s="45"/>
      <c r="M47" s="33"/>
      <c r="N47" s="14"/>
      <c r="O47" s="14"/>
      <c r="P47" s="33">
        <f t="shared" si="0"/>
      </c>
      <c r="Q47" s="33">
        <f t="shared" si="1"/>
      </c>
      <c r="R47" s="33">
        <f t="shared" si="2"/>
      </c>
      <c r="S47" s="33">
        <f t="shared" si="3"/>
      </c>
      <c r="T47" s="33">
        <f t="shared" si="4"/>
      </c>
      <c r="U47" s="33">
        <f t="shared" si="5"/>
      </c>
    </row>
    <row r="48" spans="1:21" ht="12.75">
      <c r="A48" s="14"/>
      <c r="B48" s="14"/>
      <c r="C48" s="62" t="s">
        <v>82</v>
      </c>
      <c r="D48" s="50"/>
      <c r="E48" s="50"/>
      <c r="F48" s="50"/>
      <c r="G48" s="126">
        <f>+G43+(G46*G47)</f>
        <v>83.14158662471912</v>
      </c>
      <c r="H48" s="126"/>
      <c r="I48" s="1"/>
      <c r="J48" s="44"/>
      <c r="K48" s="64"/>
      <c r="L48" s="45"/>
      <c r="M48" s="33"/>
      <c r="N48" s="14"/>
      <c r="O48" s="14"/>
      <c r="P48" s="33">
        <f t="shared" si="0"/>
      </c>
      <c r="Q48" s="33">
        <f t="shared" si="1"/>
      </c>
      <c r="R48" s="33">
        <f t="shared" si="2"/>
      </c>
      <c r="S48" s="33">
        <f t="shared" si="3"/>
      </c>
      <c r="T48" s="33">
        <f t="shared" si="4"/>
      </c>
      <c r="U48" s="33">
        <f t="shared" si="5"/>
      </c>
    </row>
    <row r="49" spans="1:21" ht="12.75">
      <c r="A49" s="14"/>
      <c r="B49" s="14"/>
      <c r="C49" s="61" t="s">
        <v>97</v>
      </c>
      <c r="D49" s="1"/>
      <c r="E49" s="1"/>
      <c r="F49" s="1"/>
      <c r="G49" s="1"/>
      <c r="H49" s="80"/>
      <c r="I49" s="78" t="s">
        <v>98</v>
      </c>
      <c r="J49" s="1"/>
      <c r="K49" s="8"/>
      <c r="L49" s="45" t="s">
        <v>19</v>
      </c>
      <c r="M49" s="33">
        <f>+G50</f>
        <v>1.98</v>
      </c>
      <c r="N49" s="60">
        <v>371</v>
      </c>
      <c r="O49" s="60">
        <v>1</v>
      </c>
      <c r="P49" s="33">
        <f>IF(L49="1/4",(M49*N49*O49),"")</f>
      </c>
      <c r="Q49" s="33">
        <f>IF(L49="3/8",(M49*N49*O49),"")</f>
        <v>734.58</v>
      </c>
      <c r="R49" s="33">
        <f>IF(L49="1/2",(M49*N49*O49),"")</f>
      </c>
      <c r="S49" s="33">
        <f>IF(L49="5/8",(M49*N49*O49),"")</f>
      </c>
      <c r="T49" s="33">
        <f>IF(L49="3/4",(M49*N49*O49),"")</f>
      </c>
      <c r="U49" s="33">
        <f>IF(L49="1",(M49*N49*O49),"")</f>
      </c>
    </row>
    <row r="50" spans="1:21" ht="12.75">
      <c r="A50" s="14"/>
      <c r="B50" s="14"/>
      <c r="C50" s="77" t="s">
        <v>99</v>
      </c>
      <c r="D50" s="1"/>
      <c r="E50" s="1"/>
      <c r="F50" s="1"/>
      <c r="G50" s="103">
        <f>2*(B18+B19+B23)</f>
        <v>1.98</v>
      </c>
      <c r="H50" s="103"/>
      <c r="I50" s="1"/>
      <c r="J50" s="1"/>
      <c r="K50" s="8"/>
      <c r="L50" s="45"/>
      <c r="M50" s="33"/>
      <c r="N50" s="14"/>
      <c r="O50" s="14"/>
      <c r="P50" s="33">
        <f>IF(L50="1/4",(M50*N50*O50),"")</f>
      </c>
      <c r="Q50" s="33">
        <f>IF(L50="3/8",(M50*N50*O50),"")</f>
      </c>
      <c r="R50" s="33">
        <f>IF(L50="1/2",(M50*N50*O50),"")</f>
      </c>
      <c r="S50" s="33">
        <f>IF(L50="5/8",(M50*N50*O50),"")</f>
      </c>
      <c r="T50" s="33">
        <f>IF(L50="3/4",(M50*N50*O50),"")</f>
      </c>
      <c r="U50" s="33">
        <f>IF(L50="1",(M50*N50*O50),"")</f>
      </c>
    </row>
    <row r="51" spans="1:21" ht="12.75">
      <c r="A51" s="14"/>
      <c r="B51" s="14"/>
      <c r="C51" s="62" t="s">
        <v>72</v>
      </c>
      <c r="D51" s="50"/>
      <c r="E51" s="50"/>
      <c r="F51" s="50"/>
      <c r="G51" s="116">
        <f>+G31</f>
        <v>74.14158662471912</v>
      </c>
      <c r="H51" s="116"/>
      <c r="I51" s="1"/>
      <c r="J51" s="1"/>
      <c r="K51" s="8"/>
      <c r="L51" s="45"/>
      <c r="M51" s="33"/>
      <c r="N51" s="14"/>
      <c r="O51" s="14"/>
      <c r="P51" s="33">
        <f>IF(L51="1/4",(M51*N51*O51),"")</f>
      </c>
      <c r="Q51" s="33">
        <f>IF(L51="3/8",(M51*N51*O51),"")</f>
      </c>
      <c r="R51" s="33">
        <f>IF(L51="1/2",(M51*N51*O51),"")</f>
      </c>
      <c r="S51" s="33">
        <f>IF(L51="5/8",(M51*N51*O51),"")</f>
      </c>
      <c r="T51" s="33">
        <f>IF(L51="3/4",(M51*N51*O51),"")</f>
      </c>
      <c r="U51" s="33">
        <f>IF(L51="1",(M51*N51*O51),"")</f>
      </c>
    </row>
    <row r="52" spans="1:21" ht="12.75">
      <c r="A52" s="14"/>
      <c r="B52" s="14"/>
      <c r="C52" s="77" t="s">
        <v>60</v>
      </c>
      <c r="D52" s="1"/>
      <c r="E52" s="1"/>
      <c r="F52" s="1"/>
      <c r="G52" s="101">
        <v>0.2</v>
      </c>
      <c r="H52" s="101"/>
      <c r="I52" s="1"/>
      <c r="J52" s="1"/>
      <c r="K52" s="8"/>
      <c r="L52" s="45"/>
      <c r="M52" s="33"/>
      <c r="N52" s="14"/>
      <c r="O52" s="14"/>
      <c r="P52" s="33"/>
      <c r="Q52" s="33"/>
      <c r="R52" s="33"/>
      <c r="S52" s="33"/>
      <c r="T52" s="33"/>
      <c r="U52" s="33"/>
    </row>
    <row r="53" spans="1:22" ht="12.75">
      <c r="A53" s="15"/>
      <c r="B53" s="15"/>
      <c r="C53" s="51" t="s">
        <v>101</v>
      </c>
      <c r="D53" s="5"/>
      <c r="E53" s="5"/>
      <c r="F53" s="5"/>
      <c r="G53" s="128">
        <f>+G51/G52</f>
        <v>370.7079331235956</v>
      </c>
      <c r="H53" s="129"/>
      <c r="I53" s="5"/>
      <c r="J53" s="5"/>
      <c r="K53" s="10"/>
      <c r="L53" s="49"/>
      <c r="M53" s="32"/>
      <c r="N53" s="15"/>
      <c r="O53" s="15"/>
      <c r="P53" s="32">
        <f>IF(L53="1/4",(M53*N53*O53),"")</f>
      </c>
      <c r="Q53" s="32">
        <f>IF(L53="3/8",(M53*N53*O53),"")</f>
      </c>
      <c r="R53" s="32">
        <f>IF(L53="1/2",(M53*N53*O53),"")</f>
      </c>
      <c r="S53" s="32">
        <f>IF(L53="5/8",(M53*N53*O53),"")</f>
      </c>
      <c r="T53" s="32">
        <f>IF(L53="3/4",(M53*N53*O53),"")</f>
      </c>
      <c r="U53" s="32">
        <f>IF(L53="1",(M53*N53*O53),"")</f>
      </c>
      <c r="V53" s="5"/>
    </row>
    <row r="54" spans="3:22" ht="15" customHeight="1">
      <c r="C54" s="53"/>
      <c r="D54" s="1"/>
      <c r="E54" s="1"/>
      <c r="F54" s="1"/>
      <c r="G54" s="1"/>
      <c r="H54" s="1"/>
      <c r="I54" s="1"/>
      <c r="J54" s="1"/>
      <c r="K54" s="8"/>
      <c r="L54" s="67" t="s">
        <v>11</v>
      </c>
      <c r="M54" s="42"/>
      <c r="N54" s="5"/>
      <c r="O54" s="10"/>
      <c r="P54" s="32">
        <v>0.25</v>
      </c>
      <c r="Q54" s="32">
        <v>0.56</v>
      </c>
      <c r="R54" s="32">
        <v>1.02</v>
      </c>
      <c r="S54" s="32">
        <v>1.6</v>
      </c>
      <c r="T54" s="32">
        <v>2.26</v>
      </c>
      <c r="U54" s="32">
        <v>4.04</v>
      </c>
      <c r="V54" s="14" t="s">
        <v>14</v>
      </c>
    </row>
    <row r="55" spans="3:22" ht="15" customHeight="1">
      <c r="C55" s="53"/>
      <c r="D55" s="1"/>
      <c r="E55" s="1"/>
      <c r="F55" s="1"/>
      <c r="G55" s="1"/>
      <c r="H55" s="1"/>
      <c r="I55" s="1"/>
      <c r="J55" s="1"/>
      <c r="K55" s="8"/>
      <c r="L55" s="67" t="s">
        <v>13</v>
      </c>
      <c r="M55" s="42"/>
      <c r="N55" s="5"/>
      <c r="O55" s="10"/>
      <c r="P55" s="32">
        <f aca="true" t="shared" si="6" ref="P55:U55">SUM(P11:P53)</f>
        <v>0</v>
      </c>
      <c r="Q55" s="32">
        <f t="shared" si="6"/>
        <v>734.58</v>
      </c>
      <c r="R55" s="32">
        <f t="shared" si="6"/>
        <v>0</v>
      </c>
      <c r="S55" s="32">
        <f t="shared" si="6"/>
        <v>332.5663464988765</v>
      </c>
      <c r="T55" s="32">
        <f t="shared" si="6"/>
        <v>252.42475987415736</v>
      </c>
      <c r="U55" s="32">
        <f t="shared" si="6"/>
        <v>0</v>
      </c>
      <c r="V55" s="15"/>
    </row>
    <row r="56" spans="3:22" ht="15" customHeight="1">
      <c r="C56" s="53"/>
      <c r="D56" s="1"/>
      <c r="E56" s="1"/>
      <c r="F56" s="1"/>
      <c r="G56" s="1"/>
      <c r="H56" s="1"/>
      <c r="I56" s="1"/>
      <c r="J56" s="1"/>
      <c r="K56" s="8"/>
      <c r="L56" s="67" t="s">
        <v>12</v>
      </c>
      <c r="M56" s="42"/>
      <c r="N56" s="5"/>
      <c r="O56" s="10"/>
      <c r="P56" s="32">
        <f aca="true" t="shared" si="7" ref="P56:U56">+P54*P55</f>
        <v>0</v>
      </c>
      <c r="Q56" s="32">
        <f t="shared" si="7"/>
        <v>411.36480000000006</v>
      </c>
      <c r="R56" s="32">
        <f t="shared" si="7"/>
        <v>0</v>
      </c>
      <c r="S56" s="32">
        <f t="shared" si="7"/>
        <v>532.1061543982024</v>
      </c>
      <c r="T56" s="32">
        <f t="shared" si="7"/>
        <v>570.4799573155956</v>
      </c>
      <c r="U56" s="32">
        <f t="shared" si="7"/>
        <v>0</v>
      </c>
      <c r="V56" s="39">
        <f>SUM(P56:U56)</f>
        <v>1513.9509117137982</v>
      </c>
    </row>
    <row r="57" spans="3:13" ht="12.75">
      <c r="C57" s="54"/>
      <c r="L57" s="68"/>
      <c r="M57" s="43"/>
    </row>
    <row r="58" spans="3:22" ht="12.75">
      <c r="C58" s="54"/>
      <c r="L58" s="68"/>
      <c r="M58" s="43"/>
      <c r="V58" s="30"/>
    </row>
    <row r="59" spans="3:13" ht="12.75">
      <c r="C59" s="54"/>
      <c r="L59" s="68"/>
      <c r="M59" s="43"/>
    </row>
    <row r="60" spans="3:13" ht="12.75">
      <c r="C60" s="54"/>
      <c r="L60" s="68"/>
      <c r="M60" s="43"/>
    </row>
    <row r="61" spans="12:13" ht="12.75">
      <c r="L61" s="68"/>
      <c r="M61" s="43"/>
    </row>
    <row r="62" spans="12:13" ht="12.75">
      <c r="L62" s="68"/>
      <c r="M62" s="43"/>
    </row>
    <row r="63" spans="12:13" ht="12.75">
      <c r="L63" s="68"/>
      <c r="M63" s="43"/>
    </row>
    <row r="64" spans="12:13" ht="12.75">
      <c r="L64" s="68"/>
      <c r="M64" s="43"/>
    </row>
    <row r="65" spans="12:13" ht="12.75">
      <c r="L65" s="68"/>
      <c r="M65" s="43"/>
    </row>
    <row r="66" spans="12:13" ht="12.75">
      <c r="L66" s="68"/>
      <c r="M66" s="43"/>
    </row>
    <row r="67" spans="12:13" ht="12.75">
      <c r="L67" s="68"/>
      <c r="M67" s="43"/>
    </row>
    <row r="68" spans="12:13" ht="12.75">
      <c r="L68" s="68"/>
      <c r="M68" s="43"/>
    </row>
    <row r="69" spans="12:13" ht="12.75">
      <c r="L69" s="68"/>
      <c r="M69" s="43"/>
    </row>
    <row r="70" spans="12:13" ht="12.75">
      <c r="L70" s="68"/>
      <c r="M70" s="43"/>
    </row>
    <row r="71" spans="12:13" ht="12.75">
      <c r="L71" s="68"/>
      <c r="M71" s="43"/>
    </row>
    <row r="72" spans="12:13" ht="12.75">
      <c r="L72" s="68"/>
      <c r="M72" s="43"/>
    </row>
    <row r="73" ht="12.75">
      <c r="M73" s="43"/>
    </row>
    <row r="74" ht="12.75">
      <c r="M74" s="43"/>
    </row>
    <row r="75" ht="12.75">
      <c r="M75" s="43"/>
    </row>
    <row r="76" ht="12.75">
      <c r="M76" s="43"/>
    </row>
    <row r="77" ht="12.75">
      <c r="M77" s="43"/>
    </row>
  </sheetData>
  <mergeCells count="58">
    <mergeCell ref="G47:H47"/>
    <mergeCell ref="G48:H48"/>
    <mergeCell ref="G51:H51"/>
    <mergeCell ref="G50:H50"/>
    <mergeCell ref="J43:K43"/>
    <mergeCell ref="G44:H44"/>
    <mergeCell ref="G45:H45"/>
    <mergeCell ref="G46:H46"/>
    <mergeCell ref="D40:E40"/>
    <mergeCell ref="D41:E41"/>
    <mergeCell ref="G42:H42"/>
    <mergeCell ref="G43:H43"/>
    <mergeCell ref="G40:H40"/>
    <mergeCell ref="G28:H28"/>
    <mergeCell ref="G29:H29"/>
    <mergeCell ref="G30:H30"/>
    <mergeCell ref="G33:H33"/>
    <mergeCell ref="P9:U9"/>
    <mergeCell ref="A1:V1"/>
    <mergeCell ref="C9:K9"/>
    <mergeCell ref="C10:K10"/>
    <mergeCell ref="D13:E13"/>
    <mergeCell ref="H14:I14"/>
    <mergeCell ref="D17:E17"/>
    <mergeCell ref="H18:I18"/>
    <mergeCell ref="E23:F23"/>
    <mergeCell ref="E25:G25"/>
    <mergeCell ref="D21:E21"/>
    <mergeCell ref="G52:H52"/>
    <mergeCell ref="D29:E29"/>
    <mergeCell ref="G32:H32"/>
    <mergeCell ref="G31:H31"/>
    <mergeCell ref="G41:H41"/>
    <mergeCell ref="H22:I22"/>
    <mergeCell ref="G34:H34"/>
    <mergeCell ref="J13:K13"/>
    <mergeCell ref="J14:K14"/>
    <mergeCell ref="J15:K15"/>
    <mergeCell ref="J16:K16"/>
    <mergeCell ref="J17:K17"/>
    <mergeCell ref="J18:K18"/>
    <mergeCell ref="J19:K19"/>
    <mergeCell ref="J20:K20"/>
    <mergeCell ref="G53:H53"/>
    <mergeCell ref="J31:K31"/>
    <mergeCell ref="J25:K25"/>
    <mergeCell ref="J28:K28"/>
    <mergeCell ref="J29:K29"/>
    <mergeCell ref="C26:K26"/>
    <mergeCell ref="D28:E28"/>
    <mergeCell ref="G35:H35"/>
    <mergeCell ref="G36:H36"/>
    <mergeCell ref="C38:K38"/>
    <mergeCell ref="J40:K40"/>
    <mergeCell ref="J41:K41"/>
    <mergeCell ref="J21:K21"/>
    <mergeCell ref="J22:K22"/>
    <mergeCell ref="J23:K23"/>
  </mergeCells>
  <printOptions horizontalCentered="1"/>
  <pageMargins left="0.3937007874015748" right="0.75" top="0.5905511811023623" bottom="0.3937007874015748" header="0" footer="0"/>
  <pageSetup horizontalDpi="300" verticalDpi="3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ALUMNO</dc:creator>
  <cp:keywords/>
  <dc:description/>
  <cp:lastModifiedBy>Cliente</cp:lastModifiedBy>
  <cp:lastPrinted>2006-07-11T21:14:46Z</cp:lastPrinted>
  <dcterms:created xsi:type="dcterms:W3CDTF">2001-10-11T15:44:24Z</dcterms:created>
  <dcterms:modified xsi:type="dcterms:W3CDTF">2007-05-21T02:21:38Z</dcterms:modified>
  <cp:category/>
  <cp:version/>
  <cp:contentType/>
  <cp:contentStatus/>
</cp:coreProperties>
</file>